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Box_Drive\Box\TRM_710_API運用本部_運用戦略部\999_その他\石川（実）作業\06_リスクアセット表\第29期\"/>
    </mc:Choice>
  </mc:AlternateContent>
  <xr:revisionPtr revIDLastSave="0" documentId="13_ncr:1_{CEA4833C-ACB2-4173-A377-1AD9C0021EDA}" xr6:coauthVersionLast="47" xr6:coauthVersionMax="47" xr10:uidLastSave="{00000000-0000-0000-0000-000000000000}"/>
  <workbookProtection workbookAlgorithmName="SHA-512" workbookHashValue="1Kp+g0Jb9TwEgWR+U5gEbyhNkvgq+AtbeNSyMAPJEhN+7/IeCrYLlgaHGkZ7UvwTjw69eLszrT1LMTWvMuzCTg==" workbookSaltValue="g1ylXE0Ei8zqmR9A8qrFFw==" workbookSpinCount="100000" lockStructure="1"/>
  <bookViews>
    <workbookView xWindow="-110" yWindow="-110" windowWidth="19420" windowHeight="11500" tabRatio="929" xr2:uid="{999EF773-300B-4899-AFE1-5C02C41E31CC}"/>
  </bookViews>
  <sheets>
    <sheet name="RA表（オンバラ）" sheetId="1" r:id="rId1"/>
    <sheet name="RA表（オフバラ）" sheetId="16" r:id="rId2"/>
    <sheet name="明細（オンバラ）" sheetId="13" r:id="rId3"/>
    <sheet name="明細（オフバラ）" sheetId="14" r:id="rId4"/>
    <sheet name="入力シート" sheetId="5" state="hidden" r:id="rId5"/>
    <sheet name="財務諸表" sheetId="4" state="hidden" r:id="rId6"/>
    <sheet name="関数用" sheetId="9" state="hidden" r:id="rId7"/>
    <sheet name="科目対照表" sheetId="10" state="hidden" r:id="rId8"/>
    <sheet name="金融機関格付" sheetId="15" state="hidden" r:id="rId9"/>
  </sheets>
  <definedNames>
    <definedName name="___QQ1" localSheetId="1" hidden="1">{"test",#N/A,FALSE,"96-1"}</definedName>
    <definedName name="___QQ1" localSheetId="0" hidden="1">{"test",#N/A,FALSE,"96-1"}</definedName>
    <definedName name="___QQ1" hidden="1">{"test",#N/A,FALSE,"96-1"}</definedName>
    <definedName name="__123Graph_A" hidden="1">#REF!</definedName>
    <definedName name="__123Graph_X" hidden="1">#REF!</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1">#REF!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c1">#REF!</definedName>
    <definedName name="_c2">#REF!</definedName>
    <definedName name="_Fill" localSheetId="1" hidden="1">#REF!</definedName>
    <definedName name="_Fill" localSheetId="0" hidden="1">#REF!</definedName>
    <definedName name="_Fill" hidden="1">#REF!</definedName>
    <definedName name="_xlnm._FilterDatabase" localSheetId="5" hidden="1">財務諸表!$A$4:$G$128</definedName>
    <definedName name="_xlnm._FilterDatabase" localSheetId="2" hidden="1">'明細（オンバラ）'!$A$1:$P$79</definedName>
    <definedName name="_ｇ2">#REF!</definedName>
    <definedName name="_H1">#REF!</definedName>
    <definedName name="_H10">#REF!</definedName>
    <definedName name="_H12">#REF!</definedName>
    <definedName name="_H13">#REF!</definedName>
    <definedName name="_H14">#REF!</definedName>
    <definedName name="_H15">#REF!</definedName>
    <definedName name="_H16">#REF!</definedName>
    <definedName name="_H17">#REF!</definedName>
    <definedName name="_H18">#REF!</definedName>
    <definedName name="_H19">#REF!</definedName>
    <definedName name="_H2">#REF!</definedName>
    <definedName name="_H20">#REF!</definedName>
    <definedName name="_H3">#REF!</definedName>
    <definedName name="_H4">#REF!</definedName>
    <definedName name="_H5">#REF!</definedName>
    <definedName name="_H6">#REF!</definedName>
    <definedName name="_LK1">#REF!</definedName>
    <definedName name="_LK2">#REF!</definedName>
    <definedName name="_n2">#REF!</definedName>
    <definedName name="_n3">#REF!</definedName>
    <definedName name="_n30">#REF!</definedName>
    <definedName name="_nen1">#REF!</definedName>
    <definedName name="_nen2">#REF!</definedName>
    <definedName name="_NN1">#REF!</definedName>
    <definedName name="_NN2">#REF!</definedName>
    <definedName name="_NN3">#REF!</definedName>
    <definedName name="_NO2">#REF!</definedName>
    <definedName name="_NO3">#REF!</definedName>
    <definedName name="_Order1" hidden="1">255</definedName>
    <definedName name="_pic1">"図 23"</definedName>
    <definedName name="_ｒ">#REF!</definedName>
    <definedName name="_RE1">#REF!</definedName>
    <definedName name="_S1">#REF!</definedName>
    <definedName name="_S2">#REF!</definedName>
    <definedName name="_Table1_In1" hidden="1">#REF!</definedName>
    <definedName name="_Table1_Out" hidden="1">#REF!</definedName>
    <definedName name="_Table2_In1" hidden="1">#REF!</definedName>
    <definedName name="_Table2_Out" hidden="1">#REF!</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_Z11">#REF!</definedName>
    <definedName name="_Z12">#REF!</definedName>
    <definedName name="_Z13">#REF!</definedName>
    <definedName name="_Z14">#REF!</definedName>
    <definedName name="_Z15">#REF!</definedName>
    <definedName name="_Z16">#REF!</definedName>
    <definedName name="_Z17">#REF!</definedName>
    <definedName name="_Z18">#REF!</definedName>
    <definedName name="_Z19">#REF!</definedName>
    <definedName name="_Z20">#REF!</definedName>
    <definedName name="_Z21">#REF!</definedName>
    <definedName name="_Z22">#REF!</definedName>
    <definedName name="_Z23">#REF!</definedName>
    <definedName name="_Z24">#REF!</definedName>
    <definedName name="_Z25">#REF!</definedName>
    <definedName name="_Z26">#REF!</definedName>
    <definedName name="_Z27">#REF!</definedName>
    <definedName name="_Z28">#REF!</definedName>
    <definedName name="_Z29">#REF!</definedName>
    <definedName name="_Z30">#REF!</definedName>
    <definedName name="_Z31">#REF!</definedName>
    <definedName name="_Z32">#REF!</definedName>
    <definedName name="_Z33">#REF!</definedName>
    <definedName name="_Z34">#REF!</definedName>
    <definedName name="_Z35">#REF!</definedName>
    <definedName name="_Z36">#REF!</definedName>
    <definedName name="_Z37">#REF!</definedName>
    <definedName name="_Z38">#REF!</definedName>
    <definedName name="_Z39">#REF!</definedName>
    <definedName name="_Z40">#REF!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aaa" hidden="1">#REF!</definedName>
    <definedName name="aaaaa" hidden="1">#REF!</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A_EQUITY">#REF!</definedName>
    <definedName name="ACA_OWN">#REF!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LLIN">#REF!</definedName>
    <definedName name="ALTERNATIVE_HOLD_PERIOD">#REF!</definedName>
    <definedName name="ALTERNATIVE_NOI_AFTER_TAXES">#REF!</definedName>
    <definedName name="AMORT_TERM_3">#REF!</definedName>
    <definedName name="AMORT_TERM3">#REF!</definedName>
    <definedName name="ANN._RATE_INCR.">#REF!</definedName>
    <definedName name="ANN_NOI">#REF!</definedName>
    <definedName name="annual_yield">#REF!</definedName>
    <definedName name="anscount" hidden="1">3</definedName>
    <definedName name="Area">#REF!</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b" hidden="1">#REF!</definedName>
    <definedName name="bbb" hidden="1">#REF!</definedName>
    <definedName name="bbbb" hidden="1">#REF!</definedName>
    <definedName name="bbbbb" hidden="1">#REF!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AP_RATE_NB_ANALYSIS">#REF!</definedName>
    <definedName name="CAP_YEAR">#REF!</definedName>
    <definedName name="CapEx">#REF!</definedName>
    <definedName name="CASE">#REF!</definedName>
    <definedName name="CASE_INPUTS">#REF!</definedName>
    <definedName name="CASE_NUMBER">#REF!</definedName>
    <definedName name="cc" hidden="1">#REF!</definedName>
    <definedName name="ccc" hidden="1">#REF!</definedName>
    <definedName name="cccc"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F_File">#REF!</definedName>
    <definedName name="Check_1">#REF!</definedName>
    <definedName name="Check_2">#REF!</definedName>
    <definedName name="Check_3">#REF!</definedName>
    <definedName name="CLEAR1">#REF!</definedName>
    <definedName name="Clr_Collateral">#REF!,#REF!,#REF!,#REF!,#REF!,#REF!,#REF!,#REF!,#REF!,#REF!,#REF!,#REF!</definedName>
    <definedName name="Clr_Replacement">#REF!,#REF!,#REF!,#REF!,#REF!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COPY1">#REF!</definedName>
    <definedName name="COPY2">#REF!</definedName>
    <definedName name="cost">#REF!</definedName>
    <definedName name="_xlnm.Criteria">#REF!</definedName>
    <definedName name="D">#REF!</definedName>
    <definedName name="DATA1">#REF!</definedName>
    <definedName name="DATA2">#REF!</definedName>
    <definedName name="DATA3">#REF!</definedName>
    <definedName name="DEAL_ALLOCATION_INPUTS">#REF!</definedName>
    <definedName name="debt_exit">#REF!</definedName>
    <definedName name="Debt_Pct">#REF!</definedName>
    <definedName name="Debt_Pct_P">#REF!</definedName>
    <definedName name="dispyear">#REF!</definedName>
    <definedName name="Dlog_bk_prj_id">"エディット 12"</definedName>
    <definedName name="Dlog_bk_prj_name">"エディット 13"</definedName>
    <definedName name="Dlog_bk_sht_id">"エディット 14"</definedName>
    <definedName name="Dlog_sh_sht_name">"ドロップ 95"</definedName>
    <definedName name="dsc">#REF!</definedName>
    <definedName name="Dupl_CHK" localSheetId="1">#REF!</definedName>
    <definedName name="Dupl_CHK" localSheetId="0">#REF!</definedName>
    <definedName name="Dupl_CHK">#REF!</definedName>
    <definedName name="ee">#REF!</definedName>
    <definedName name="EFFECTIVE_FIRST_LOAN_INTEREST_RATE">#REF!</definedName>
    <definedName name="EXCHANGE_RATE">#REF!</definedName>
    <definedName name="EXIT_CAP">#REF!</definedName>
    <definedName name="EXIT_CAP_P">#REF!</definedName>
    <definedName name="Exit_Exit_Cap">#REF!</definedName>
    <definedName name="_xlnm.Extract">#REF!</definedName>
    <definedName name="FINANCING_FEES">#REF!</definedName>
    <definedName name="FIRST_LOAN">#REF!</definedName>
    <definedName name="FISCALDAY">#REF!</definedName>
    <definedName name="FISCALMONTH">#REF!</definedName>
    <definedName name="FISCALYEAR">#REF!</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FUND_NOI">#REF!</definedName>
    <definedName name="FUND_OF_FUNDS_CARRIED_INTEREST">#REF!</definedName>
    <definedName name="FUND_OF_FUNDS_HURDLE_RATE">#REF!</definedName>
    <definedName name="FUND_OF_FUNDS_MGMT_FEE">#REF!</definedName>
    <definedName name="FUND_OF_FUNDS_PLACEMENT_EXPENSE">#REF!</definedName>
    <definedName name="FUND_OF_FUNDS_TARGET_IRR">#REF!</definedName>
    <definedName name="ｇ">#REF!</definedName>
    <definedName name="ggg">[0]!ggg</definedName>
    <definedName name="GMO_NOI">#REF!</definedName>
    <definedName name="GMO_NOI_AFTER_TAXES">#REF!</definedName>
    <definedName name="GP_Check_1">#REF!</definedName>
    <definedName name="GP_Check_2">#REF!</definedName>
    <definedName name="GP_Check_3">#REF!</definedName>
    <definedName name="HARVEST_RETURN_INPUTS">#REF!</definedName>
    <definedName name="HOLD_PERIOD">#REF!</definedName>
    <definedName name="HOLD_PERIOD_P">#REF!</definedName>
    <definedName name="Hold_Period_P2">#REF!</definedName>
    <definedName name="HOME">#REF!</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HYOU3">#REF!</definedName>
    <definedName name="IMPL_EXIT_CAP_P">#REF!</definedName>
    <definedName name="IMPLIED_EX_CAP">#REF!</definedName>
    <definedName name="IMPLIED_EXIT_CAP">#REF!</definedName>
    <definedName name="INST_EXIT_CAP">#REF!</definedName>
    <definedName name="INT_RATE_P">#REF!</definedName>
    <definedName name="ints">#REF!</definedName>
    <definedName name="IO_YEARS">#REF!</definedName>
    <definedName name="IO_YEARS_2">#REF!</definedName>
    <definedName name="IO_YEARS_3">#REF!</definedName>
    <definedName name="irr_achieved">#REF!</definedName>
    <definedName name="IS_HELD">#REF!</definedName>
    <definedName name="JCR" localSheetId="1">#REF!</definedName>
    <definedName name="JCR" localSheetId="0">#REF!</definedName>
    <definedName name="JCR">#REF!</definedName>
    <definedName name="ｋ">[0]!ｋ</definedName>
    <definedName name="Keta">[0]!Keta</definedName>
    <definedName name="KPMG_2">#REF!</definedName>
    <definedName name="L_IRR_P_TX_PM">#REF!</definedName>
    <definedName name="LIBOR">#REF!</definedName>
    <definedName name="lll" hidden="1">#REF!</definedName>
    <definedName name="LOAN_RATE">#REF!</definedName>
    <definedName name="LOAN_RATE_2">#REF!</definedName>
    <definedName name="LOAN_RATE_3">#REF!</definedName>
    <definedName name="LOAN2_RATE">#REF!</definedName>
    <definedName name="LOAN3_RATE">#REF!</definedName>
    <definedName name="lts">#REF!</definedName>
    <definedName name="LUP">#REF!</definedName>
    <definedName name="model_deal_period">#REF!</definedName>
    <definedName name="model_gp_carry">#REF!</definedName>
    <definedName name="model_gp_catchup_split">#REF!</definedName>
    <definedName name="model_gp_promote">#REF!</definedName>
    <definedName name="model_hurdle_rate">#REF!</definedName>
    <definedName name="model_investment">#REF!</definedName>
    <definedName name="model_terminal_amount">#REF!</definedName>
    <definedName name="Moodys" localSheetId="1">#REF!</definedName>
    <definedName name="Moodys" localSheetId="0">#REF!</definedName>
    <definedName name="Moodys">#REF!</definedName>
    <definedName name="n">#REF!</definedName>
    <definedName name="name">#REF!</definedName>
    <definedName name="NB_CAP_YEAR">#REF!</definedName>
    <definedName name="NB_EXIT_CAP">#REF!</definedName>
    <definedName name="NB_EXIT_CAP_P">#REF!</definedName>
    <definedName name="NB_HOLD">#REF!</definedName>
    <definedName name="NB_NOI">#REF!</definedName>
    <definedName name="NB_PP">#REF!</definedName>
    <definedName name="NB_SALE_PRI">#REF!</definedName>
    <definedName name="NB_SALE_YR">#REF!</definedName>
    <definedName name="NET_PP">#REF!</definedName>
    <definedName name="NET_SALE_PRICE">#REF!</definedName>
    <definedName name="NPV_DISC_RATE">#REF!</definedName>
    <definedName name="OK_click">[0]!OK_click</definedName>
    <definedName name="OK_clickN01">[0]!OK_clickN01</definedName>
    <definedName name="OPERATING_INCOME">#REF!</definedName>
    <definedName name="OTHER_CLOSING_COSTS">#REF!</definedName>
    <definedName name="OTHER_EQUITY">#REF!</definedName>
    <definedName name="PASTE1">#REF!</definedName>
    <definedName name="PASTE2">#REF!</definedName>
    <definedName name="PD">#REF!</definedName>
    <definedName name="period_SALE">#REF!</definedName>
    <definedName name="PERIODICITY">#REF!</definedName>
    <definedName name="PERIODICITY_FACTOR">#REF!</definedName>
    <definedName name="Pfd_2">#REF!</definedName>
    <definedName name="PP">#REF!</definedName>
    <definedName name="PPST">#REF!</definedName>
    <definedName name="pre_remeasure_sf">#REF!</definedName>
    <definedName name="Pre_Remeasured_Total">#REF!</definedName>
    <definedName name="_xlnm.Print_Area" localSheetId="1">'RA表（オフバラ）'!$A$1:$I$47</definedName>
    <definedName name="_xlnm.Print_Area" localSheetId="0">'RA表（オンバラ）'!$A$1:$I$81</definedName>
    <definedName name="_xlnm.Print_Area" localSheetId="3">'明細（オフバラ）'!$A$1:$L$49</definedName>
    <definedName name="_xlnm.Print_Area" localSheetId="2">'明細（オンバラ）'!$A$4:$G$81</definedName>
    <definedName name="_xlnm.Print_Area">#REF!</definedName>
    <definedName name="Print_Title">#REF!</definedName>
    <definedName name="_xlnm.Print_Titles" localSheetId="1">'RA表（オフバラ）'!$1:$7</definedName>
    <definedName name="_xlnm.Print_Titles" localSheetId="0">'RA表（オンバラ）'!$1:$8</definedName>
    <definedName name="PRIVATE_EQUITY_CARRIED_INTEREST">#REF!</definedName>
    <definedName name="PRIVATE_EQUITY_HURDLE_RATE">#REF!</definedName>
    <definedName name="PRIVATE_EQUITY_IRR">#REF!</definedName>
    <definedName name="PRIVATE_EQUITY_MGMT_FEE">#REF!</definedName>
    <definedName name="PRIVATE_EQUITY_PLACEMENT_EXPENSE">#REF!</definedName>
    <definedName name="prns">#REF!</definedName>
    <definedName name="ProjectName">{"Client Name or Project Name"}</definedName>
    <definedName name="Promo_2">#REF!</definedName>
    <definedName name="Promo_3">#REF!</definedName>
    <definedName name="ｑ" localSheetId="1" hidden="1">{"'Sheet1'!$A$25"}</definedName>
    <definedName name="ｑ" localSheetId="0" hidden="1">{"'Sheet1'!$A$25"}</definedName>
    <definedName name="ｑ" hidden="1">{"'Sheet1'!$A$25"}</definedName>
    <definedName name="qq">#REF!</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#REF!</definedName>
    <definedName name="RandI" localSheetId="1">#REF!</definedName>
    <definedName name="RandI" localSheetId="0">#REF!</definedName>
    <definedName name="RandI">#REF!</definedName>
    <definedName name="RArea">#REF!</definedName>
    <definedName name="rate">#REF!</definedName>
    <definedName name="REAL_ESTATE_CARRIED_INTEREST">#REF!</definedName>
    <definedName name="REAL_ESTATE_HURDLE_RATE">#REF!</definedName>
    <definedName name="REAL_ESTATE_MGMT_FEE">#REF!</definedName>
    <definedName name="REAL_ESTATE_PLACEMENT_EXPENSE">#REF!</definedName>
    <definedName name="REAL_ESTATE_TARGET_IRR">#REF!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RELEASE_PREMIUM">#REF!</definedName>
    <definedName name="RELEASE_PREMIUM_2">#REF!</definedName>
    <definedName name="RELEASE_PREMIUM_3">#REF!</definedName>
    <definedName name="Renew">#REF!</definedName>
    <definedName name="Res_Cap_P">#REF!</definedName>
    <definedName name="RES_NB_EXIT">#REF!</definedName>
    <definedName name="Room_Data">#REF!</definedName>
    <definedName name="Room_Type">#REF!</definedName>
    <definedName name="RSF">#REF!</definedName>
    <definedName name="SALE_EXPENSE">#REF!</definedName>
    <definedName name="SandP" localSheetId="1">#REF!</definedName>
    <definedName name="SandP" localSheetId="0">#REF!</definedName>
    <definedName name="SandP">#REF!</definedName>
    <definedName name="SCENARIO">#REF!</definedName>
    <definedName name="SECOND_LOAN">#REF!</definedName>
    <definedName name="Sens">#REF!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PREAD">#REF!</definedName>
    <definedName name="ss">#REF!</definedName>
    <definedName name="SSS" localSheetId="1" hidden="1">{"test",#N/A,FALSE,"96-1"}</definedName>
    <definedName name="SSS" localSheetId="0" hidden="1">{"test",#N/A,FALSE,"96-1"}</definedName>
    <definedName name="SSS" hidden="1">{"test",#N/A,FALSE,"96-1"}</definedName>
    <definedName name="structure">#REF!</definedName>
    <definedName name="sts">#REF!</definedName>
    <definedName name="Taxes">#REF!</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THIRD_LOAN">#REF!</definedName>
    <definedName name="time_period">#REF!</definedName>
    <definedName name="TIMING">#REF!</definedName>
    <definedName name="TOTAL_DEBT">#REF!</definedName>
    <definedName name="TOTAL_EQUITY">#REF!</definedName>
    <definedName name="TOTAL_PRIVATE_EQUITY_FUNDS">#REF!</definedName>
    <definedName name="ＴＰ総括表_ビルデータ_List">#REF!</definedName>
    <definedName name="UST_5YR">#REF!</definedName>
    <definedName name="Vacate">#REF!</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x" hidden="1">#REF!</definedName>
    <definedName name="XLS_NAME">#REF!</definedName>
    <definedName name="xx" hidden="1">#REF!</definedName>
    <definedName name="xxx" hidden="1">#REF!</definedName>
    <definedName name="xxxx" hidden="1">#REF!</definedName>
    <definedName name="xxxxx" hidden="1">#REF!</definedName>
    <definedName name="YEAR_SALE">#REF!</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コピー">{"Client Name or Project Name"}</definedName>
    <definedName name="ｺﾋﾟｰ文">{"Client Name or Project Name"}</definedName>
    <definedName name="シート選択見だし">"ラベル 5"</definedName>
    <definedName name="システム２・１">#REF!</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ﾌﾟﾘﾝﾄｴﾘｱ">#REF!</definedName>
    <definedName name="べし">[0]!べし</definedName>
    <definedName name="リクエスト条件" localSheetId="1">#REF!</definedName>
    <definedName name="リクエスト条件" localSheetId="0">#REF!</definedName>
    <definedName name="リクエスト条件">#REF!</definedName>
    <definedName name="レンタ">#REF!</definedName>
    <definedName name="運用">#REF!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管理体制">#REF!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菊本">#REF!</definedName>
    <definedName name="形態">#REF!</definedName>
    <definedName name="建物１">#REF!</definedName>
    <definedName name="建物２">#REF!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構造">#REF!</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差額">#REF!</definedName>
    <definedName name="差額２">#REF!</definedName>
    <definedName name="作業年月日" localSheetId="1">#REF!</definedName>
    <definedName name="作業年月日" localSheetId="0">#REF!</definedName>
    <definedName name="作業年月日">#REF!</definedName>
    <definedName name="作業表">#REF!</definedName>
    <definedName name="四谷概要">#REF!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収_1">#REF!</definedName>
    <definedName name="収_2">#REF!</definedName>
    <definedName name="収_3">#REF!</definedName>
    <definedName name="収_4">#REF!</definedName>
    <definedName name="収_5">#REF!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集計用">{"Client Name or Project Name"}</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純収益率">#REF!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消防設備明細">#REF!</definedName>
    <definedName name="消防明細">#REF!</definedName>
    <definedName name="消防明細表">#REF!</definedName>
    <definedName name="色" localSheetId="1">#REF!</definedName>
    <definedName name="色" localSheetId="0">#REF!</definedName>
    <definedName name="色">#REF!</definedName>
    <definedName name="清掃仕様">#REF!</definedName>
    <definedName name="設定年月日" localSheetId="1">#REF!</definedName>
    <definedName name="設定年月日" localSheetId="0">#REF!</definedName>
    <definedName name="設定年月日">#REF!</definedName>
    <definedName name="設備">#REF!</definedName>
    <definedName name="泉南1">#REF!</definedName>
    <definedName name="泉南7">#REF!</definedName>
    <definedName name="総額">#REF!</definedName>
    <definedName name="総合管理">#REF!</definedName>
    <definedName name="総収益">#REF!</definedName>
    <definedName name="総収益２">#REF!</definedName>
    <definedName name="総面積">#REF!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田尻2">#REF!</definedName>
    <definedName name="年額支払賃料">#REF!</definedName>
    <definedName name="年間計画">#REF!</definedName>
    <definedName name="配分率">#REF!</definedName>
    <definedName name="備考" localSheetId="1">#REF!</definedName>
    <definedName name="備考" localSheetId="0">#REF!</definedName>
    <definedName name="備考">#REF!</definedName>
    <definedName name="標準１">#REF!</definedName>
    <definedName name="表1">#REF!</definedName>
    <definedName name="部数" localSheetId="1">#REF!</definedName>
    <definedName name="部数" localSheetId="0">#REF!</definedName>
    <definedName name="部数">#REF!</definedName>
    <definedName name="平成05年8月23日">#REF!</definedName>
    <definedName name="別紙3サブルーチン接続性爪意">[0]!別紙3サブルーチン接続性爪意</definedName>
    <definedName name="変動率グラフ">#REF!</definedName>
    <definedName name="保証金">#REF!</definedName>
    <definedName name="本日">#REF!</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16" l="1"/>
  <c r="K20" i="16"/>
  <c r="K21" i="16"/>
  <c r="K22" i="16"/>
  <c r="K23" i="16"/>
  <c r="K24" i="16"/>
  <c r="K25" i="16"/>
  <c r="K26" i="16"/>
  <c r="K27" i="16"/>
  <c r="K28" i="16"/>
  <c r="K29" i="16"/>
  <c r="K30" i="16"/>
  <c r="K31" i="16"/>
  <c r="K32" i="16"/>
  <c r="K33" i="16"/>
  <c r="K34" i="16"/>
  <c r="K35" i="16"/>
  <c r="K13" i="1" l="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5" i="1"/>
  <c r="K47" i="1"/>
  <c r="G47" i="1" s="1"/>
  <c r="K64" i="1"/>
  <c r="K65" i="1"/>
  <c r="K68" i="1"/>
  <c r="K69" i="1"/>
  <c r="K70" i="1"/>
  <c r="K71" i="1"/>
  <c r="K72" i="1"/>
  <c r="K73" i="1"/>
  <c r="K74" i="1"/>
  <c r="K75" i="1"/>
  <c r="K77" i="1"/>
  <c r="G50" i="1"/>
  <c r="G52" i="1"/>
  <c r="G51" i="1"/>
  <c r="V61" i="4"/>
  <c r="W61" i="4" s="1"/>
  <c r="T20" i="4"/>
  <c r="T76" i="4"/>
  <c r="B26" i="4"/>
  <c r="W11" i="4" l="1"/>
  <c r="V17" i="4"/>
  <c r="B7" i="4"/>
  <c r="V127" i="4" l="1"/>
  <c r="W127" i="4" s="1"/>
  <c r="V126" i="4"/>
  <c r="W126" i="4" s="1"/>
  <c r="V125" i="4"/>
  <c r="W125" i="4" s="1"/>
  <c r="V124" i="4"/>
  <c r="W124" i="4" s="1"/>
  <c r="V123" i="4"/>
  <c r="W123" i="4" s="1"/>
  <c r="V122" i="4"/>
  <c r="W122" i="4" s="1"/>
  <c r="V121" i="4"/>
  <c r="W121" i="4" s="1"/>
  <c r="V120" i="4"/>
  <c r="W120" i="4" s="1"/>
  <c r="V119" i="4"/>
  <c r="W119" i="4" s="1"/>
  <c r="V118" i="4"/>
  <c r="W118" i="4" s="1"/>
  <c r="V117" i="4"/>
  <c r="W117" i="4" s="1"/>
  <c r="V116" i="4"/>
  <c r="W116" i="4" s="1"/>
  <c r="V115" i="4"/>
  <c r="W115" i="4" s="1"/>
  <c r="V114" i="4"/>
  <c r="W114" i="4" s="1"/>
  <c r="V113" i="4"/>
  <c r="W113" i="4" s="1"/>
  <c r="V112" i="4"/>
  <c r="W112" i="4" s="1"/>
  <c r="V111" i="4"/>
  <c r="W111" i="4" s="1"/>
  <c r="V45" i="4"/>
  <c r="W45" i="4" s="1"/>
  <c r="V50" i="4"/>
  <c r="W50" i="4" s="1"/>
  <c r="N3" i="4" l="1"/>
  <c r="N4" i="4" s="1"/>
  <c r="N5" i="4" s="1"/>
  <c r="N6" i="4" s="1"/>
  <c r="N7" i="4" s="1"/>
  <c r="N8" i="4" s="1"/>
  <c r="N9" i="4" s="1"/>
  <c r="N10" i="4" s="1"/>
  <c r="N11" i="4" s="1"/>
  <c r="N12" i="4" s="1"/>
  <c r="N13" i="4" s="1"/>
  <c r="N14" i="4" s="1"/>
  <c r="N15" i="4" s="1"/>
  <c r="N16" i="4" s="1"/>
  <c r="N17" i="4" s="1"/>
  <c r="N18" i="4" s="1"/>
  <c r="N19" i="4" s="1"/>
  <c r="N20" i="4" s="1"/>
  <c r="N21" i="4" s="1"/>
  <c r="N22" i="4" s="1"/>
  <c r="N23" i="4" s="1"/>
  <c r="N24" i="4" s="1"/>
  <c r="N25" i="4" s="1"/>
  <c r="N26" i="4" s="1"/>
  <c r="N27" i="4" s="1"/>
  <c r="N28" i="4" s="1"/>
  <c r="N29" i="4" s="1"/>
  <c r="N30" i="4" s="1"/>
  <c r="N31" i="4" s="1"/>
  <c r="N32" i="4" s="1"/>
  <c r="N33" i="4" s="1"/>
  <c r="N34" i="4" s="1"/>
  <c r="N35" i="4" s="1"/>
  <c r="N36" i="4" s="1"/>
  <c r="N37" i="4" s="1"/>
  <c r="N38" i="4" s="1"/>
  <c r="N39" i="4" s="1"/>
  <c r="N40" i="4" s="1"/>
  <c r="N41" i="4" s="1"/>
  <c r="N42" i="4" s="1"/>
  <c r="N43" i="4" s="1"/>
  <c r="N44" i="4" s="1"/>
  <c r="N45" i="4" s="1"/>
  <c r="N46" i="4" s="1"/>
  <c r="N47" i="4" s="1"/>
  <c r="N48" i="4" s="1"/>
  <c r="N49" i="4" s="1"/>
  <c r="N50" i="4" s="1"/>
  <c r="N51" i="4" s="1"/>
  <c r="N52" i="4" s="1"/>
  <c r="N53" i="4" s="1"/>
  <c r="N54" i="4" s="1"/>
  <c r="Y2" i="4"/>
  <c r="G57" i="10"/>
  <c r="H57" i="10"/>
  <c r="L5" i="4"/>
  <c r="L6" i="4" s="1"/>
  <c r="L7" i="4" s="1"/>
  <c r="L8" i="4" s="1"/>
  <c r="L9" i="4" s="1"/>
  <c r="L10" i="4" s="1"/>
  <c r="L11" i="4" s="1"/>
  <c r="L12" i="4" s="1"/>
  <c r="L13" i="4" s="1"/>
  <c r="L14" i="4" s="1"/>
  <c r="L15" i="4" s="1"/>
  <c r="L16" i="4" s="1"/>
  <c r="L17" i="4" s="1"/>
  <c r="L18" i="4" s="1"/>
  <c r="L19" i="4" s="1"/>
  <c r="L20" i="4" s="1"/>
  <c r="L21" i="4" s="1"/>
  <c r="L22" i="4" s="1"/>
  <c r="L23" i="4" s="1"/>
  <c r="L24" i="4" s="1"/>
  <c r="L25" i="4" s="1"/>
  <c r="L26" i="4" s="1"/>
  <c r="L27" i="4" s="1"/>
  <c r="L28" i="4" s="1"/>
  <c r="L29" i="4" s="1"/>
  <c r="L30" i="4" s="1"/>
  <c r="L31" i="4" s="1"/>
  <c r="L32" i="4" s="1"/>
  <c r="L33" i="4" s="1"/>
  <c r="L34" i="4" s="1"/>
  <c r="L35" i="4" s="1"/>
  <c r="L36" i="4" s="1"/>
  <c r="L37" i="4" s="1"/>
  <c r="L38" i="4" s="1"/>
  <c r="L39" i="4" s="1"/>
  <c r="L40" i="4" s="1"/>
  <c r="L41" i="4" s="1"/>
  <c r="L42" i="4" s="1"/>
  <c r="L43" i="4" s="1"/>
  <c r="L44" i="4" s="1"/>
  <c r="L45" i="4" s="1"/>
  <c r="L46" i="4" s="1"/>
  <c r="L47" i="4" s="1"/>
  <c r="L48" i="4" s="1"/>
  <c r="L49" i="4" s="1"/>
  <c r="L50" i="4" s="1"/>
  <c r="L51" i="4" s="1"/>
  <c r="L52" i="4" s="1"/>
  <c r="L53" i="4" s="1"/>
  <c r="L54" i="4" s="1"/>
  <c r="L55" i="4" s="1"/>
  <c r="L56" i="4" s="1"/>
  <c r="L57" i="4" s="1"/>
  <c r="L58" i="4" s="1"/>
  <c r="L59" i="4" s="1"/>
  <c r="L60" i="4" s="1"/>
  <c r="L61" i="4" s="1"/>
  <c r="L62" i="4" s="1"/>
  <c r="L63" i="4" s="1"/>
  <c r="L64" i="4" s="1"/>
  <c r="L65" i="4" s="1"/>
  <c r="L66" i="4" s="1"/>
  <c r="L67" i="4" s="1"/>
  <c r="L68" i="4" s="1"/>
  <c r="L69" i="4" s="1"/>
  <c r="L70" i="4" s="1"/>
  <c r="L71" i="4" s="1"/>
  <c r="L72" i="4" s="1"/>
  <c r="L73" i="4" s="1"/>
  <c r="L74" i="4" s="1"/>
  <c r="L75" i="4" s="1"/>
  <c r="L76" i="4" s="1"/>
  <c r="L77" i="4" s="1"/>
  <c r="L78" i="4" s="1"/>
  <c r="L79" i="4" s="1"/>
  <c r="L80" i="4" s="1"/>
  <c r="L81" i="4" s="1"/>
  <c r="L82" i="4" s="1"/>
  <c r="L83" i="4" s="1"/>
  <c r="L84" i="4" s="1"/>
  <c r="L85" i="4" s="1"/>
  <c r="L86" i="4" s="1"/>
  <c r="L87" i="4" s="1"/>
  <c r="L88" i="4" s="1"/>
  <c r="L89" i="4" s="1"/>
  <c r="L90" i="4" s="1"/>
  <c r="L91" i="4" s="1"/>
  <c r="L92" i="4" s="1"/>
  <c r="L93" i="4" s="1"/>
  <c r="L94" i="4" s="1"/>
  <c r="L95" i="4" s="1"/>
  <c r="L96" i="4" s="1"/>
  <c r="L97" i="4" s="1"/>
  <c r="L98" i="4" s="1"/>
  <c r="L99" i="4" s="1"/>
  <c r="L100" i="4" s="1"/>
  <c r="L101" i="4" s="1"/>
  <c r="L102" i="4" s="1"/>
  <c r="L103" i="4" s="1"/>
  <c r="L104" i="4" s="1"/>
  <c r="L105" i="4" s="1"/>
  <c r="L106" i="4" s="1"/>
  <c r="L107" i="4" s="1"/>
  <c r="L108" i="4" s="1"/>
  <c r="L109" i="4" s="1"/>
  <c r="L110" i="4" s="1"/>
  <c r="L111" i="4" s="1"/>
  <c r="L112" i="4" s="1"/>
  <c r="A1" i="4"/>
  <c r="T2" i="4"/>
  <c r="T3" i="4" s="1"/>
  <c r="T4" i="4" s="1"/>
  <c r="T5" i="4" s="1"/>
  <c r="T6" i="4" s="1"/>
  <c r="T7" i="4" s="1"/>
  <c r="B1" i="4"/>
  <c r="W5" i="4"/>
  <c r="W4" i="4"/>
  <c r="V9" i="4"/>
  <c r="W9" i="4" s="1"/>
  <c r="V8" i="4"/>
  <c r="W8" i="4" s="1"/>
  <c r="V110" i="4"/>
  <c r="W110" i="4" s="1"/>
  <c r="V109" i="4"/>
  <c r="W109" i="4" s="1"/>
  <c r="V108" i="4"/>
  <c r="W108" i="4" s="1"/>
  <c r="V107" i="4"/>
  <c r="W107" i="4" s="1"/>
  <c r="V106" i="4"/>
  <c r="W106" i="4" s="1"/>
  <c r="V105" i="4"/>
  <c r="W105" i="4" s="1"/>
  <c r="V104" i="4"/>
  <c r="W104" i="4" s="1"/>
  <c r="V103" i="4"/>
  <c r="W103" i="4" s="1"/>
  <c r="V102" i="4"/>
  <c r="W102" i="4" s="1"/>
  <c r="V101" i="4"/>
  <c r="W101" i="4" s="1"/>
  <c r="V100" i="4"/>
  <c r="W100" i="4" s="1"/>
  <c r="V99" i="4"/>
  <c r="W99" i="4" s="1"/>
  <c r="V98" i="4"/>
  <c r="W98" i="4" s="1"/>
  <c r="V97" i="4"/>
  <c r="W97" i="4" s="1"/>
  <c r="V96" i="4"/>
  <c r="W96" i="4" s="1"/>
  <c r="V95" i="4"/>
  <c r="W95" i="4" s="1"/>
  <c r="V94" i="4"/>
  <c r="W94" i="4" s="1"/>
  <c r="V93" i="4"/>
  <c r="W93" i="4" s="1"/>
  <c r="V92" i="4"/>
  <c r="W92" i="4" s="1"/>
  <c r="V91" i="4"/>
  <c r="W91" i="4" s="1"/>
  <c r="V90" i="4"/>
  <c r="W90" i="4" s="1"/>
  <c r="V89" i="4"/>
  <c r="W89" i="4" s="1"/>
  <c r="V88" i="4"/>
  <c r="W88" i="4" s="1"/>
  <c r="V87" i="4"/>
  <c r="W87" i="4" s="1"/>
  <c r="V86" i="4"/>
  <c r="W86" i="4" s="1"/>
  <c r="V85" i="4"/>
  <c r="W85" i="4" s="1"/>
  <c r="V84" i="4"/>
  <c r="W84" i="4" s="1"/>
  <c r="V83" i="4"/>
  <c r="W83" i="4" s="1"/>
  <c r="V82" i="4"/>
  <c r="W82" i="4" s="1"/>
  <c r="V81" i="4"/>
  <c r="W81" i="4" s="1"/>
  <c r="V80" i="4"/>
  <c r="W80" i="4" s="1"/>
  <c r="V79" i="4"/>
  <c r="W79" i="4" s="1"/>
  <c r="V78" i="4"/>
  <c r="W78" i="4" s="1"/>
  <c r="V77" i="4"/>
  <c r="W77" i="4" s="1"/>
  <c r="V76" i="4"/>
  <c r="W76" i="4" s="1"/>
  <c r="V75" i="4"/>
  <c r="W75" i="4" s="1"/>
  <c r="V74" i="4"/>
  <c r="W74" i="4" s="1"/>
  <c r="V73" i="4"/>
  <c r="W73" i="4" s="1"/>
  <c r="V72" i="4"/>
  <c r="W72" i="4" s="1"/>
  <c r="V71" i="4"/>
  <c r="W71" i="4" s="1"/>
  <c r="V70" i="4"/>
  <c r="W70" i="4" s="1"/>
  <c r="V69" i="4"/>
  <c r="W69" i="4" s="1"/>
  <c r="V68" i="4"/>
  <c r="W68" i="4" s="1"/>
  <c r="V67" i="4"/>
  <c r="W67" i="4" s="1"/>
  <c r="V66" i="4"/>
  <c r="W66" i="4" s="1"/>
  <c r="V65" i="4"/>
  <c r="W65" i="4" s="1"/>
  <c r="V64" i="4"/>
  <c r="W64" i="4" s="1"/>
  <c r="V63" i="4"/>
  <c r="W63" i="4" s="1"/>
  <c r="V62" i="4"/>
  <c r="W62" i="4" s="1"/>
  <c r="V60" i="4"/>
  <c r="W60" i="4" s="1"/>
  <c r="V59" i="4"/>
  <c r="W59" i="4" s="1"/>
  <c r="V58" i="4"/>
  <c r="W58" i="4" s="1"/>
  <c r="V57" i="4"/>
  <c r="W57" i="4" s="1"/>
  <c r="V56" i="4"/>
  <c r="W56" i="4" s="1"/>
  <c r="V55" i="4"/>
  <c r="W55" i="4" s="1"/>
  <c r="V54" i="4"/>
  <c r="W54" i="4" s="1"/>
  <c r="V53" i="4"/>
  <c r="W53" i="4" s="1"/>
  <c r="V52" i="4"/>
  <c r="W52" i="4" s="1"/>
  <c r="V51" i="4"/>
  <c r="W51" i="4" s="1"/>
  <c r="V49" i="4"/>
  <c r="W49" i="4" s="1"/>
  <c r="V48" i="4"/>
  <c r="W48" i="4" s="1"/>
  <c r="V47" i="4"/>
  <c r="W47" i="4" s="1"/>
  <c r="V46" i="4"/>
  <c r="W46" i="4" s="1"/>
  <c r="V44" i="4"/>
  <c r="W44" i="4" s="1"/>
  <c r="V43" i="4"/>
  <c r="W43" i="4" s="1"/>
  <c r="V42" i="4"/>
  <c r="W42" i="4" s="1"/>
  <c r="V41" i="4"/>
  <c r="W41" i="4" s="1"/>
  <c r="V40" i="4"/>
  <c r="W40" i="4" s="1"/>
  <c r="V39" i="4"/>
  <c r="W39" i="4" s="1"/>
  <c r="V38" i="4"/>
  <c r="W38" i="4" s="1"/>
  <c r="V37" i="4"/>
  <c r="W37" i="4" s="1"/>
  <c r="V36" i="4"/>
  <c r="W36" i="4" s="1"/>
  <c r="V35" i="4"/>
  <c r="W35" i="4" s="1"/>
  <c r="V34" i="4"/>
  <c r="W34" i="4" s="1"/>
  <c r="V33" i="4"/>
  <c r="W33" i="4" s="1"/>
  <c r="V32" i="4"/>
  <c r="W32" i="4" s="1"/>
  <c r="V31" i="4"/>
  <c r="W31" i="4" s="1"/>
  <c r="V30" i="4"/>
  <c r="W30" i="4" s="1"/>
  <c r="V29" i="4"/>
  <c r="W29" i="4" s="1"/>
  <c r="V28" i="4"/>
  <c r="W28" i="4" s="1"/>
  <c r="V27" i="4"/>
  <c r="W27" i="4" s="1"/>
  <c r="V26" i="4"/>
  <c r="W26" i="4" s="1"/>
  <c r="V25" i="4"/>
  <c r="W25" i="4" s="1"/>
  <c r="V24" i="4"/>
  <c r="W24" i="4" s="1"/>
  <c r="V23" i="4"/>
  <c r="W23" i="4" s="1"/>
  <c r="V22" i="4"/>
  <c r="W22" i="4" s="1"/>
  <c r="V21" i="4"/>
  <c r="W21" i="4" s="1"/>
  <c r="V20" i="4"/>
  <c r="W20" i="4" s="1"/>
  <c r="V19" i="4"/>
  <c r="W19" i="4" s="1"/>
  <c r="V18" i="4"/>
  <c r="W18" i="4" s="1"/>
  <c r="W17" i="4"/>
  <c r="V16" i="4"/>
  <c r="W16" i="4" s="1"/>
  <c r="V15" i="4"/>
  <c r="W15" i="4" s="1"/>
  <c r="V14" i="4"/>
  <c r="W14" i="4" s="1"/>
  <c r="V13" i="4"/>
  <c r="W13" i="4" s="1"/>
  <c r="V12" i="4"/>
  <c r="W12" i="4" s="1"/>
  <c r="V11" i="4"/>
  <c r="V10" i="4"/>
  <c r="W10" i="4" s="1"/>
  <c r="L113" i="4" l="1"/>
  <c r="T8" i="4"/>
  <c r="U7" i="4"/>
  <c r="N55" i="4"/>
  <c r="N56" i="4" s="1"/>
  <c r="N57" i="4" s="1"/>
  <c r="N58" i="4" s="1"/>
  <c r="N59" i="4" s="1"/>
  <c r="N60" i="4" s="1"/>
  <c r="N61" i="4" s="1"/>
  <c r="N62" i="4" s="1"/>
  <c r="N63" i="4" s="1"/>
  <c r="N64" i="4" s="1"/>
  <c r="N65" i="4" s="1"/>
  <c r="N66" i="4" s="1"/>
  <c r="N67" i="4" s="1"/>
  <c r="N68" i="4" s="1"/>
  <c r="N69" i="4" s="1"/>
  <c r="N70" i="4" s="1"/>
  <c r="N71" i="4" s="1"/>
  <c r="N72" i="4" s="1"/>
  <c r="N73" i="4" s="1"/>
  <c r="N74" i="4" s="1"/>
  <c r="N75" i="4" s="1"/>
  <c r="N76" i="4" s="1"/>
  <c r="N77" i="4" s="1"/>
  <c r="N78" i="4" s="1"/>
  <c r="N79" i="4" s="1"/>
  <c r="N80" i="4" s="1"/>
  <c r="N81" i="4" s="1"/>
  <c r="N82" i="4" s="1"/>
  <c r="N83" i="4" s="1"/>
  <c r="N84" i="4" s="1"/>
  <c r="N85" i="4" s="1"/>
  <c r="N86" i="4" s="1"/>
  <c r="N87" i="4" s="1"/>
  <c r="N88" i="4" s="1"/>
  <c r="N89" i="4" s="1"/>
  <c r="N90" i="4" s="1"/>
  <c r="N91" i="4" s="1"/>
  <c r="N92" i="4" s="1"/>
  <c r="N93" i="4" s="1"/>
  <c r="N94" i="4" s="1"/>
  <c r="N95" i="4" s="1"/>
  <c r="N96" i="4" s="1"/>
  <c r="N97" i="4" s="1"/>
  <c r="N98" i="4" s="1"/>
  <c r="N99" i="4" s="1"/>
  <c r="N100" i="4" s="1"/>
  <c r="N101" i="4" s="1"/>
  <c r="N102" i="4" s="1"/>
  <c r="N103" i="4" s="1"/>
  <c r="N104" i="4" s="1"/>
  <c r="N105" i="4" s="1"/>
  <c r="N106" i="4" s="1"/>
  <c r="N107" i="4" s="1"/>
  <c r="N108" i="4" s="1"/>
  <c r="N109" i="4" s="1"/>
  <c r="N110" i="4" s="1"/>
  <c r="N111" i="4" s="1"/>
  <c r="Y3" i="4"/>
  <c r="V7" i="4" a="1"/>
  <c r="V7" i="4" s="1"/>
  <c r="W7" i="4" s="1" a="1"/>
  <c r="W7" i="4" s="1"/>
  <c r="V6" i="4" a="1"/>
  <c r="V6" i="4" s="1"/>
  <c r="W6" i="4" s="1" a="1"/>
  <c r="W6" i="4" s="1"/>
  <c r="L114" i="4" l="1"/>
  <c r="N112" i="4"/>
  <c r="T9" i="4"/>
  <c r="U8" i="4"/>
  <c r="A2" i="4"/>
  <c r="G27" i="10"/>
  <c r="G26" i="10"/>
  <c r="G25" i="10"/>
  <c r="G24" i="10"/>
  <c r="G23" i="10"/>
  <c r="G22" i="10"/>
  <c r="G21" i="10"/>
  <c r="G20" i="10"/>
  <c r="G19" i="10"/>
  <c r="G18" i="10"/>
  <c r="G17" i="10"/>
  <c r="G16" i="10"/>
  <c r="G15" i="10"/>
  <c r="G14" i="10"/>
  <c r="G13" i="10"/>
  <c r="G12" i="10"/>
  <c r="T10" i="4" l="1"/>
  <c r="U9" i="4"/>
  <c r="N113" i="4"/>
  <c r="L115" i="4"/>
  <c r="A3" i="4"/>
  <c r="B2" i="4"/>
  <c r="T11" i="4" l="1"/>
  <c r="U10" i="4"/>
  <c r="L116" i="4"/>
  <c r="N114" i="4"/>
  <c r="Y4" i="4"/>
  <c r="B3" i="4"/>
  <c r="T12" i="4" l="1"/>
  <c r="U11" i="4"/>
  <c r="N115" i="4"/>
  <c r="L117" i="4"/>
  <c r="Y5" i="4"/>
  <c r="T13" i="4" l="1"/>
  <c r="U12" i="4"/>
  <c r="L118" i="4"/>
  <c r="Y115" i="4"/>
  <c r="N116" i="4"/>
  <c r="Y6" i="4"/>
  <c r="U13" i="4" l="1"/>
  <c r="T14" i="4"/>
  <c r="L119" i="4"/>
  <c r="L120" i="4" s="1"/>
  <c r="N117" i="4"/>
  <c r="Y116" i="4"/>
  <c r="Y7" i="4"/>
  <c r="T15" i="4" l="1"/>
  <c r="U14" i="4"/>
  <c r="L121" i="4"/>
  <c r="N118" i="4"/>
  <c r="Y117" i="4"/>
  <c r="Y8" i="4"/>
  <c r="T16" i="4" l="1"/>
  <c r="U15" i="4"/>
  <c r="L122" i="4"/>
  <c r="N119" i="4"/>
  <c r="Y9" i="4"/>
  <c r="T17" i="4" l="1"/>
  <c r="U16" i="4"/>
  <c r="N120" i="4"/>
  <c r="L123" i="4"/>
  <c r="Y10" i="4"/>
  <c r="T18" i="4" l="1"/>
  <c r="U17" i="4"/>
  <c r="L124" i="4"/>
  <c r="N121" i="4"/>
  <c r="Y120" i="4"/>
  <c r="Y11" i="4"/>
  <c r="T19" i="4" l="1"/>
  <c r="U18" i="4"/>
  <c r="N122" i="4"/>
  <c r="Y121" i="4"/>
  <c r="L125" i="4"/>
  <c r="Y12" i="4"/>
  <c r="G39" i="10"/>
  <c r="H39" i="10" s="1"/>
  <c r="G40" i="10"/>
  <c r="H40" i="10" s="1"/>
  <c r="G41" i="10"/>
  <c r="H41" i="10" s="1"/>
  <c r="G42" i="10"/>
  <c r="H42" i="10" s="1"/>
  <c r="G43" i="10"/>
  <c r="H43" i="10" s="1"/>
  <c r="G37" i="10"/>
  <c r="H37" i="10" s="1"/>
  <c r="G38" i="10"/>
  <c r="H38" i="10" s="1"/>
  <c r="G35" i="10"/>
  <c r="H35" i="10" s="1"/>
  <c r="G36" i="10"/>
  <c r="H36" i="10" s="1"/>
  <c r="G34" i="10"/>
  <c r="H34" i="10" s="1"/>
  <c r="H22" i="10"/>
  <c r="H23" i="10"/>
  <c r="H24" i="10"/>
  <c r="H25" i="10"/>
  <c r="H26" i="10"/>
  <c r="H27" i="10"/>
  <c r="G28" i="10"/>
  <c r="H28" i="10" s="1"/>
  <c r="G29" i="10"/>
  <c r="H29" i="10" s="1"/>
  <c r="G30" i="10"/>
  <c r="H30" i="10" s="1"/>
  <c r="G31" i="10"/>
  <c r="H31" i="10" s="1"/>
  <c r="G32" i="10"/>
  <c r="H32" i="10" s="1"/>
  <c r="G33" i="10"/>
  <c r="H33" i="10" s="1"/>
  <c r="U19" i="4" l="1"/>
  <c r="L126" i="4"/>
  <c r="N123" i="4"/>
  <c r="Y122" i="4"/>
  <c r="Y13" i="4"/>
  <c r="C4" i="16"/>
  <c r="C3" i="16"/>
  <c r="H15" i="10"/>
  <c r="G11" i="10"/>
  <c r="G10" i="10"/>
  <c r="G9" i="10"/>
  <c r="G8" i="10"/>
  <c r="G7" i="10"/>
  <c r="G6" i="10"/>
  <c r="G113" i="10"/>
  <c r="H113" i="10" s="1"/>
  <c r="G112" i="10"/>
  <c r="H112" i="10" s="1"/>
  <c r="G111" i="10"/>
  <c r="H111" i="10" s="1"/>
  <c r="G110" i="10"/>
  <c r="H110" i="10" s="1"/>
  <c r="G109" i="10"/>
  <c r="H109" i="10" s="1"/>
  <c r="G108" i="10"/>
  <c r="H108" i="10" s="1"/>
  <c r="G107" i="10"/>
  <c r="H107" i="10" s="1"/>
  <c r="G106" i="10"/>
  <c r="H106" i="10" s="1"/>
  <c r="G105" i="10"/>
  <c r="H105" i="10" s="1"/>
  <c r="G104" i="10"/>
  <c r="H104" i="10" s="1"/>
  <c r="G103" i="10"/>
  <c r="H103" i="10" s="1"/>
  <c r="G102" i="10"/>
  <c r="H102" i="10" s="1"/>
  <c r="G101" i="10"/>
  <c r="H101" i="10" s="1"/>
  <c r="G100" i="10"/>
  <c r="H100" i="10" s="1"/>
  <c r="G99" i="10"/>
  <c r="H99" i="10" s="1"/>
  <c r="G98" i="10"/>
  <c r="H98" i="10" s="1"/>
  <c r="G97" i="10"/>
  <c r="H97" i="10" s="1"/>
  <c r="G96" i="10"/>
  <c r="H96" i="10" s="1"/>
  <c r="G95" i="10"/>
  <c r="H95" i="10" s="1"/>
  <c r="G94" i="10"/>
  <c r="H94" i="10" s="1"/>
  <c r="G93" i="10"/>
  <c r="H93" i="10" s="1"/>
  <c r="G92" i="10"/>
  <c r="H92" i="10" s="1"/>
  <c r="G91" i="10"/>
  <c r="H91" i="10" s="1"/>
  <c r="G90" i="10"/>
  <c r="H90" i="10" s="1"/>
  <c r="G89" i="10"/>
  <c r="H89" i="10" s="1"/>
  <c r="G88" i="10"/>
  <c r="H88" i="10" s="1"/>
  <c r="G87" i="10"/>
  <c r="H87" i="10" s="1"/>
  <c r="G86" i="10"/>
  <c r="H86" i="10" s="1"/>
  <c r="G85" i="10"/>
  <c r="H85" i="10" s="1"/>
  <c r="G84" i="10"/>
  <c r="H84" i="10" s="1"/>
  <c r="G83" i="10"/>
  <c r="H83" i="10" s="1"/>
  <c r="G82" i="10"/>
  <c r="H82" i="10" s="1"/>
  <c r="G81" i="10"/>
  <c r="H81" i="10" s="1"/>
  <c r="G80" i="10"/>
  <c r="H80" i="10" s="1"/>
  <c r="G79" i="10"/>
  <c r="H79" i="10" s="1"/>
  <c r="G78" i="10"/>
  <c r="H78" i="10" s="1"/>
  <c r="G77" i="10"/>
  <c r="H77" i="10" s="1"/>
  <c r="G76" i="10"/>
  <c r="H76" i="10" s="1"/>
  <c r="G75" i="10"/>
  <c r="H75" i="10" s="1"/>
  <c r="G74" i="10"/>
  <c r="H74" i="10" s="1"/>
  <c r="G73" i="10"/>
  <c r="H73" i="10" s="1"/>
  <c r="G72" i="10"/>
  <c r="H72" i="10" s="1"/>
  <c r="G71" i="10"/>
  <c r="H71" i="10" s="1"/>
  <c r="G70" i="10"/>
  <c r="H70" i="10" s="1"/>
  <c r="G69" i="10"/>
  <c r="H69" i="10" s="1"/>
  <c r="G68" i="10"/>
  <c r="H68" i="10" s="1"/>
  <c r="G67" i="10"/>
  <c r="H67" i="10" s="1"/>
  <c r="G66" i="10"/>
  <c r="H66" i="10" s="1"/>
  <c r="G65" i="10"/>
  <c r="H65" i="10" s="1"/>
  <c r="G64" i="10"/>
  <c r="H64" i="10" s="1"/>
  <c r="G63" i="10"/>
  <c r="H63" i="10" s="1"/>
  <c r="G62" i="10"/>
  <c r="H62" i="10" s="1"/>
  <c r="G61" i="10"/>
  <c r="H61" i="10" s="1"/>
  <c r="G60" i="10"/>
  <c r="H60" i="10" s="1"/>
  <c r="G59" i="10"/>
  <c r="H59" i="10" s="1"/>
  <c r="G58" i="10"/>
  <c r="H58" i="10" s="1"/>
  <c r="G56" i="10"/>
  <c r="H56" i="10" s="1"/>
  <c r="G55" i="10"/>
  <c r="H55" i="10" s="1"/>
  <c r="G54" i="10"/>
  <c r="H54" i="10" s="1"/>
  <c r="G53" i="10"/>
  <c r="H53" i="10" s="1"/>
  <c r="G52" i="10"/>
  <c r="H52" i="10" s="1"/>
  <c r="G51" i="10"/>
  <c r="H51" i="10" s="1"/>
  <c r="G50" i="10"/>
  <c r="H50" i="10" s="1"/>
  <c r="G49" i="10"/>
  <c r="H49" i="10" s="1"/>
  <c r="G48" i="10"/>
  <c r="H48" i="10" s="1"/>
  <c r="G47" i="10"/>
  <c r="H47" i="10" s="1"/>
  <c r="G46" i="10"/>
  <c r="H46" i="10" s="1"/>
  <c r="G45" i="10"/>
  <c r="H45" i="10" s="1"/>
  <c r="G44" i="10"/>
  <c r="H44" i="10" s="1"/>
  <c r="U20" i="4" l="1"/>
  <c r="T21" i="4"/>
  <c r="Y123" i="4"/>
  <c r="N124" i="4"/>
  <c r="L127" i="4"/>
  <c r="Y14" i="4"/>
  <c r="D128" i="4"/>
  <c r="D4" i="10"/>
  <c r="E4" i="10" s="1"/>
  <c r="F4" i="10" s="1"/>
  <c r="J21" i="15"/>
  <c r="I21" i="15"/>
  <c r="H21" i="15"/>
  <c r="G21" i="15"/>
  <c r="F21" i="15"/>
  <c r="E20" i="15" s="1" a="1"/>
  <c r="E20" i="15" s="1"/>
  <c r="D20" i="15" s="1"/>
  <c r="H19" i="15"/>
  <c r="J15" i="15"/>
  <c r="I15" i="15"/>
  <c r="H15" i="15"/>
  <c r="I9" i="15"/>
  <c r="H9" i="15"/>
  <c r="G9" i="15"/>
  <c r="F9" i="15"/>
  <c r="H40" i="15"/>
  <c r="G40" i="15"/>
  <c r="M4" i="15"/>
  <c r="M5" i="15" s="1"/>
  <c r="M6" i="15" s="1"/>
  <c r="M7" i="15" s="1"/>
  <c r="M8" i="15" s="1"/>
  <c r="M9" i="15" s="1"/>
  <c r="M10" i="15" s="1"/>
  <c r="M11" i="15" s="1"/>
  <c r="M12" i="15" s="1"/>
  <c r="M13" i="15" s="1"/>
  <c r="M14" i="15" s="1"/>
  <c r="M15" i="15" s="1"/>
  <c r="M16" i="15" s="1"/>
  <c r="M17" i="15" s="1"/>
  <c r="M18" i="15" s="1"/>
  <c r="M19" i="15" s="1"/>
  <c r="M20" i="15" s="1"/>
  <c r="M21" i="15" s="1"/>
  <c r="M22" i="15" s="1"/>
  <c r="M23" i="15" s="1"/>
  <c r="T22" i="4" l="1"/>
  <c r="U21" i="4"/>
  <c r="N125" i="4"/>
  <c r="Y124" i="4"/>
  <c r="Y15" i="4"/>
  <c r="G4" i="10"/>
  <c r="H4" i="10" s="1"/>
  <c r="J9" i="15"/>
  <c r="F23" i="15"/>
  <c r="F11" i="15"/>
  <c r="G23" i="15"/>
  <c r="J13" i="15"/>
  <c r="I23" i="15"/>
  <c r="F15" i="15"/>
  <c r="E14" i="15" s="1" a="1"/>
  <c r="E14" i="15" s="1"/>
  <c r="D14" i="15" s="1"/>
  <c r="I25" i="15"/>
  <c r="G15" i="15"/>
  <c r="J25" i="15"/>
  <c r="F17" i="15"/>
  <c r="G17" i="15"/>
  <c r="H23" i="15"/>
  <c r="G11" i="15"/>
  <c r="H11" i="15"/>
  <c r="J23" i="15"/>
  <c r="G7" i="15"/>
  <c r="I11" i="15"/>
  <c r="J17" i="15"/>
  <c r="H7" i="15"/>
  <c r="J11" i="15"/>
  <c r="F19" i="15"/>
  <c r="F13" i="15"/>
  <c r="E12" i="15" s="1" a="1"/>
  <c r="E12" i="15" s="1"/>
  <c r="D12" i="15" s="1"/>
  <c r="G19" i="15"/>
  <c r="F7" i="15"/>
  <c r="I17" i="15"/>
  <c r="I7" i="15"/>
  <c r="J7" i="15"/>
  <c r="G13" i="15"/>
  <c r="F25" i="15"/>
  <c r="E8" i="15" a="1"/>
  <c r="E8" i="15" s="1"/>
  <c r="D8" i="15" s="1"/>
  <c r="H17" i="15"/>
  <c r="H13" i="15"/>
  <c r="I19" i="15"/>
  <c r="G25" i="15"/>
  <c r="I13" i="15"/>
  <c r="J19" i="15"/>
  <c r="H25" i="15"/>
  <c r="J56" i="15"/>
  <c r="I56" i="15"/>
  <c r="H56" i="15"/>
  <c r="G56" i="15"/>
  <c r="J54" i="15"/>
  <c r="I54" i="15"/>
  <c r="H54" i="15"/>
  <c r="G54" i="15"/>
  <c r="J31" i="15"/>
  <c r="I31" i="15"/>
  <c r="H31" i="15"/>
  <c r="G31" i="15"/>
  <c r="F31" i="15"/>
  <c r="E30" i="15" s="1" a="1"/>
  <c r="E30" i="15" s="1"/>
  <c r="D30" i="15" s="1"/>
  <c r="J29" i="15"/>
  <c r="I29" i="15"/>
  <c r="H29" i="15"/>
  <c r="G29" i="15"/>
  <c r="F29" i="15"/>
  <c r="E28" i="15" s="1" a="1"/>
  <c r="E28" i="15" s="1"/>
  <c r="D28" i="15" s="1"/>
  <c r="J27" i="15"/>
  <c r="I27" i="15"/>
  <c r="H27" i="15"/>
  <c r="G27" i="15"/>
  <c r="F27" i="15"/>
  <c r="W4" i="15"/>
  <c r="W5" i="15" s="1"/>
  <c r="R4" i="15"/>
  <c r="R5" i="15" s="1"/>
  <c r="T23" i="4" l="1"/>
  <c r="U22" i="4"/>
  <c r="N126" i="4"/>
  <c r="Y125" i="4"/>
  <c r="Y16" i="4"/>
  <c r="E10" i="15" a="1"/>
  <c r="E10" i="15" s="1"/>
  <c r="D10" i="15" s="1"/>
  <c r="E18" i="15" a="1"/>
  <c r="E18" i="15" s="1"/>
  <c r="D18" i="15" s="1"/>
  <c r="E16" i="15" a="1"/>
  <c r="E16" i="15" s="1"/>
  <c r="D16" i="15" s="1"/>
  <c r="J40" i="15"/>
  <c r="E26" i="15" a="1"/>
  <c r="E26" i="15" s="1"/>
  <c r="D26" i="15" s="1"/>
  <c r="E22" i="15" a="1"/>
  <c r="E22" i="15" s="1"/>
  <c r="D22" i="15" s="1"/>
  <c r="E6" i="15" a="1"/>
  <c r="E6" i="15" s="1"/>
  <c r="D6" i="15" s="1"/>
  <c r="E24" i="15" a="1"/>
  <c r="E24" i="15" s="1"/>
  <c r="D24" i="15" s="1"/>
  <c r="R6" i="15"/>
  <c r="J52" i="15"/>
  <c r="I52" i="15"/>
  <c r="W6" i="15"/>
  <c r="W7" i="15" s="1"/>
  <c r="T24" i="4" l="1"/>
  <c r="U23" i="4"/>
  <c r="N127" i="4"/>
  <c r="Y127" i="4" s="1"/>
  <c r="Y126" i="4"/>
  <c r="Y17" i="4"/>
  <c r="J44" i="15"/>
  <c r="J42" i="15"/>
  <c r="R7" i="15"/>
  <c r="I40" i="15" s="1"/>
  <c r="W8" i="15"/>
  <c r="T25" i="4" l="1"/>
  <c r="U25" i="4" s="1"/>
  <c r="U24" i="4"/>
  <c r="Y18" i="4"/>
  <c r="W9" i="15"/>
  <c r="W10" i="15" s="1"/>
  <c r="W11" i="15" s="1"/>
  <c r="W12" i="15" s="1"/>
  <c r="W13" i="15" s="1"/>
  <c r="W14" i="15" s="1"/>
  <c r="W15" i="15" s="1"/>
  <c r="W16" i="15" s="1"/>
  <c r="W17" i="15" s="1"/>
  <c r="W18" i="15" s="1"/>
  <c r="W19" i="15" s="1"/>
  <c r="W20" i="15" s="1"/>
  <c r="W21" i="15" s="1"/>
  <c r="W22" i="15" s="1"/>
  <c r="W23" i="15" s="1"/>
  <c r="W24" i="15" s="1"/>
  <c r="W25" i="15" s="1"/>
  <c r="H52" i="15"/>
  <c r="G52" i="15"/>
  <c r="R8" i="15"/>
  <c r="T26" i="4" l="1"/>
  <c r="Y19" i="4"/>
  <c r="I44" i="15"/>
  <c r="F38" i="15"/>
  <c r="I42" i="15"/>
  <c r="G38" i="15"/>
  <c r="R9" i="15"/>
  <c r="F54" i="15"/>
  <c r="E53" i="15" s="1" a="1"/>
  <c r="E53" i="15" s="1"/>
  <c r="D53" i="15" s="1"/>
  <c r="W26" i="15"/>
  <c r="W27" i="15" s="1"/>
  <c r="F52" i="15" s="1"/>
  <c r="E51" i="15" s="1" a="1"/>
  <c r="E51" i="15" s="1"/>
  <c r="D51" i="15" s="1"/>
  <c r="T27" i="4" l="1"/>
  <c r="U26" i="4"/>
  <c r="Y20" i="4"/>
  <c r="H38" i="15"/>
  <c r="J38" i="15"/>
  <c r="I38" i="15"/>
  <c r="E37" i="15" a="1"/>
  <c r="E37" i="15" s="1"/>
  <c r="D37" i="15" s="1"/>
  <c r="F40" i="15"/>
  <c r="E39" i="15" s="1" a="1"/>
  <c r="E39" i="15" s="1"/>
  <c r="D39" i="15" s="1"/>
  <c r="H44" i="15"/>
  <c r="H42" i="15"/>
  <c r="F56" i="15"/>
  <c r="E55" i="15" s="1" a="1"/>
  <c r="E55" i="15" s="1"/>
  <c r="D55" i="15" s="1"/>
  <c r="R10" i="15"/>
  <c r="T28" i="4" l="1"/>
  <c r="U27" i="4"/>
  <c r="Y21" i="4"/>
  <c r="F42" i="15"/>
  <c r="G44" i="15"/>
  <c r="F44" i="15"/>
  <c r="G42" i="15"/>
  <c r="R11" i="15"/>
  <c r="R12" i="15" s="1"/>
  <c r="R13" i="15" s="1"/>
  <c r="R14" i="15" s="1"/>
  <c r="R15" i="15" s="1"/>
  <c r="R16" i="15" s="1"/>
  <c r="R17" i="15" s="1"/>
  <c r="R18" i="15" s="1"/>
  <c r="R19" i="15" s="1"/>
  <c r="R20" i="15" s="1"/>
  <c r="R21" i="15" s="1"/>
  <c r="R22" i="15" s="1"/>
  <c r="R23" i="15" s="1"/>
  <c r="U28" i="4" l="1"/>
  <c r="T29" i="4"/>
  <c r="Y22" i="4"/>
  <c r="E41" i="15" a="1"/>
  <c r="E41" i="15" s="1"/>
  <c r="D41" i="15" s="1"/>
  <c r="E43" i="15" a="1"/>
  <c r="E43" i="15" s="1"/>
  <c r="D43" i="15" s="1"/>
  <c r="T30" i="4" l="1"/>
  <c r="U29" i="4"/>
  <c r="Y23" i="4"/>
  <c r="K14" i="16"/>
  <c r="K13" i="16"/>
  <c r="K12" i="16"/>
  <c r="H9" i="10"/>
  <c r="H7" i="10"/>
  <c r="H6" i="10"/>
  <c r="U30" i="4" l="1"/>
  <c r="T31" i="4"/>
  <c r="Y24" i="4"/>
  <c r="Y25" i="4"/>
  <c r="T32" i="4" l="1"/>
  <c r="U31" i="4"/>
  <c r="Y26" i="4"/>
  <c r="H8" i="10"/>
  <c r="B7" i="10"/>
  <c r="B8" i="10" s="1"/>
  <c r="B9" i="10" s="1"/>
  <c r="B10" i="10" s="1"/>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B32" i="10" s="1"/>
  <c r="B33" i="10" s="1"/>
  <c r="B34" i="10" s="1"/>
  <c r="B35" i="10" s="1"/>
  <c r="B36" i="10" s="1"/>
  <c r="B37" i="10" s="1"/>
  <c r="B38" i="10" s="1"/>
  <c r="B39" i="10" s="1"/>
  <c r="B40" i="10" s="1"/>
  <c r="B41" i="10" s="1"/>
  <c r="B42" i="10" s="1"/>
  <c r="B43" i="10" s="1"/>
  <c r="B44" i="10" s="1"/>
  <c r="B45" i="10" s="1"/>
  <c r="B46" i="10" s="1"/>
  <c r="B47" i="10" s="1"/>
  <c r="B48" i="10" s="1"/>
  <c r="B49" i="10" s="1"/>
  <c r="B50" i="10" s="1"/>
  <c r="B51" i="10" s="1"/>
  <c r="B52" i="10" s="1"/>
  <c r="G114" i="10"/>
  <c r="H21" i="10"/>
  <c r="H20" i="10"/>
  <c r="H19" i="10"/>
  <c r="H18" i="10"/>
  <c r="H17" i="10"/>
  <c r="H16" i="10"/>
  <c r="H14" i="10"/>
  <c r="H13" i="10"/>
  <c r="H12" i="10"/>
  <c r="H11" i="10"/>
  <c r="H10" i="10"/>
  <c r="K44" i="16"/>
  <c r="K43" i="16"/>
  <c r="K41" i="16"/>
  <c r="K40" i="16"/>
  <c r="K39" i="16"/>
  <c r="K38" i="16"/>
  <c r="K36" i="16"/>
  <c r="K18" i="16"/>
  <c r="K17" i="16"/>
  <c r="K16" i="16"/>
  <c r="K15" i="16"/>
  <c r="T33" i="4" l="1"/>
  <c r="U32" i="4"/>
  <c r="Y27" i="4"/>
  <c r="B113" i="10"/>
  <c r="B114" i="10" s="1"/>
  <c r="B53" i="10"/>
  <c r="B54" i="10" s="1"/>
  <c r="B55" i="10" s="1"/>
  <c r="B56" i="10" s="1"/>
  <c r="B57" i="10" s="1"/>
  <c r="B58" i="10" s="1"/>
  <c r="B59" i="10" s="1"/>
  <c r="B60" i="10" s="1"/>
  <c r="B61" i="10" s="1"/>
  <c r="B62" i="10" s="1"/>
  <c r="B63" i="10" s="1"/>
  <c r="B64" i="10" s="1"/>
  <c r="B65" i="10" s="1"/>
  <c r="F23" i="16"/>
  <c r="F22" i="16"/>
  <c r="T34" i="4" l="1"/>
  <c r="U33" i="4"/>
  <c r="Y28" i="4"/>
  <c r="Y29" i="4" s="1"/>
  <c r="T35" i="4" l="1"/>
  <c r="U34" i="4"/>
  <c r="Y30" i="4"/>
  <c r="Y31" i="4"/>
  <c r="T36" i="4" l="1"/>
  <c r="U35" i="4"/>
  <c r="Y32" i="4"/>
  <c r="Y33" i="4" s="1"/>
  <c r="Y34" i="4" s="1"/>
  <c r="T37" i="4" l="1"/>
  <c r="U36" i="4"/>
  <c r="Y35" i="4"/>
  <c r="Y36" i="4" s="1"/>
  <c r="T38" i="4" l="1"/>
  <c r="U37" i="4"/>
  <c r="Y37" i="4"/>
  <c r="T39" i="4" l="1"/>
  <c r="U38" i="4"/>
  <c r="Y38" i="4"/>
  <c r="Y39" i="4" s="1"/>
  <c r="T40" i="4" l="1"/>
  <c r="U39" i="4"/>
  <c r="Y40" i="4"/>
  <c r="Y41" i="4" s="1"/>
  <c r="Y42" i="4"/>
  <c r="G21" i="16"/>
  <c r="T41" i="4" l="1"/>
  <c r="U40" i="4"/>
  <c r="Y43" i="4"/>
  <c r="G31" i="16"/>
  <c r="F24" i="16"/>
  <c r="G13" i="16"/>
  <c r="G28" i="16"/>
  <c r="G15" i="16"/>
  <c r="G30" i="16"/>
  <c r="G26" i="16"/>
  <c r="G23" i="16"/>
  <c r="G25" i="16"/>
  <c r="G34" i="16"/>
  <c r="G27" i="16"/>
  <c r="G16" i="16"/>
  <c r="G17" i="16"/>
  <c r="G12" i="16"/>
  <c r="G32" i="16"/>
  <c r="G20" i="16"/>
  <c r="H12" i="16"/>
  <c r="F12" i="16"/>
  <c r="G19" i="16"/>
  <c r="G22" i="16"/>
  <c r="G33" i="16"/>
  <c r="G14" i="16"/>
  <c r="G18" i="16"/>
  <c r="G29" i="16"/>
  <c r="G24" i="16"/>
  <c r="F19" i="16"/>
  <c r="F15" i="16"/>
  <c r="H15" i="16"/>
  <c r="F17" i="16"/>
  <c r="H17" i="16"/>
  <c r="H25" i="16"/>
  <c r="H24" i="16"/>
  <c r="H21" i="16"/>
  <c r="F31" i="16"/>
  <c r="H34" i="16"/>
  <c r="F25" i="16"/>
  <c r="F21" i="16"/>
  <c r="F20" i="16"/>
  <c r="F29" i="16"/>
  <c r="H20" i="16"/>
  <c r="F16" i="16"/>
  <c r="F34" i="16"/>
  <c r="F26" i="16"/>
  <c r="H26" i="16"/>
  <c r="H23" i="16"/>
  <c r="H27" i="16"/>
  <c r="H31" i="16"/>
  <c r="H28" i="16"/>
  <c r="F27" i="16"/>
  <c r="F33" i="16"/>
  <c r="H18" i="16"/>
  <c r="F28" i="16"/>
  <c r="H22" i="16"/>
  <c r="H19" i="16"/>
  <c r="H14" i="16"/>
  <c r="H13" i="16"/>
  <c r="H29" i="16"/>
  <c r="F13" i="16"/>
  <c r="F18" i="16"/>
  <c r="F30" i="16"/>
  <c r="H30" i="16"/>
  <c r="F14" i="16"/>
  <c r="H32" i="16"/>
  <c r="H33" i="16"/>
  <c r="F32" i="16"/>
  <c r="H16" i="16"/>
  <c r="U41" i="4" l="1"/>
  <c r="T42" i="4"/>
  <c r="Y44" i="4"/>
  <c r="Y45" i="4" s="1"/>
  <c r="Y64" i="4"/>
  <c r="G35" i="16"/>
  <c r="H35" i="16"/>
  <c r="F35" i="16"/>
  <c r="U42" i="4" l="1"/>
  <c r="T43" i="4"/>
  <c r="Y46" i="4"/>
  <c r="Y65" i="4"/>
  <c r="I20" i="16"/>
  <c r="I24" i="16"/>
  <c r="I15" i="16"/>
  <c r="I18" i="16"/>
  <c r="I30" i="16"/>
  <c r="I32" i="16"/>
  <c r="I31" i="16"/>
  <c r="I27" i="16"/>
  <c r="I28" i="16"/>
  <c r="I21" i="16"/>
  <c r="I19" i="16"/>
  <c r="I16" i="16"/>
  <c r="I26" i="16"/>
  <c r="I13" i="16"/>
  <c r="I25" i="16"/>
  <c r="I29" i="16"/>
  <c r="I14" i="16"/>
  <c r="I34" i="16"/>
  <c r="I22" i="16"/>
  <c r="I33" i="16"/>
  <c r="I23" i="16"/>
  <c r="I12" i="16"/>
  <c r="I17" i="16"/>
  <c r="T44" i="4" l="1"/>
  <c r="U43" i="4"/>
  <c r="Y47" i="4"/>
  <c r="T45" i="4" l="1"/>
  <c r="U44" i="4"/>
  <c r="Y48" i="4"/>
  <c r="U45" i="4" l="1"/>
  <c r="T46" i="4"/>
  <c r="Y49" i="4"/>
  <c r="Y50" i="4"/>
  <c r="U46" i="4" l="1"/>
  <c r="T47" i="4"/>
  <c r="Y51" i="4"/>
  <c r="Y69" i="4"/>
  <c r="U47" i="4" l="1"/>
  <c r="T48" i="4"/>
  <c r="Y52" i="4"/>
  <c r="Y70" i="4"/>
  <c r="T49" i="4" l="1"/>
  <c r="U48" i="4"/>
  <c r="Y53" i="4"/>
  <c r="Y71" i="4"/>
  <c r="T50" i="4" l="1"/>
  <c r="U49" i="4"/>
  <c r="Y54" i="4"/>
  <c r="Y72" i="4"/>
  <c r="T51" i="4" l="1"/>
  <c r="U50" i="4"/>
  <c r="Y55" i="4"/>
  <c r="Y73" i="4"/>
  <c r="U51" i="4" l="1"/>
  <c r="T52" i="4"/>
  <c r="Y56" i="4"/>
  <c r="Y57" i="4" s="1"/>
  <c r="T53" i="4" l="1"/>
  <c r="U52" i="4"/>
  <c r="Y58" i="4"/>
  <c r="Y75" i="4"/>
  <c r="U53" i="4" l="1"/>
  <c r="T54" i="4"/>
  <c r="Y59" i="4"/>
  <c r="Y76" i="4"/>
  <c r="T55" i="4" l="1"/>
  <c r="U54" i="4"/>
  <c r="Y60" i="4"/>
  <c r="T56" i="4" l="1"/>
  <c r="U55" i="4"/>
  <c r="Y61" i="4"/>
  <c r="B31" i="4" s="1"/>
  <c r="T57" i="4" l="1"/>
  <c r="U56" i="4"/>
  <c r="Y62" i="4"/>
  <c r="T58" i="4" l="1"/>
  <c r="U57" i="4"/>
  <c r="Y63" i="4"/>
  <c r="T59" i="4" l="1"/>
  <c r="U58" i="4"/>
  <c r="Y66" i="4"/>
  <c r="T60" i="4" l="1"/>
  <c r="U59" i="4"/>
  <c r="Y67" i="4"/>
  <c r="T61" i="4" l="1"/>
  <c r="U60" i="4"/>
  <c r="Y68" i="4"/>
  <c r="U61" i="4" l="1"/>
  <c r="T62" i="4"/>
  <c r="T63" i="4" s="1"/>
  <c r="Y74" i="4"/>
  <c r="U62" i="4" l="1"/>
  <c r="Y77" i="4"/>
  <c r="T64" i="4" l="1"/>
  <c r="U63" i="4"/>
  <c r="Y78" i="4"/>
  <c r="Y79" i="4" s="1"/>
  <c r="Y80" i="4" s="1"/>
  <c r="U64" i="4" l="1"/>
  <c r="T65" i="4"/>
  <c r="Y81" i="4"/>
  <c r="T66" i="4" l="1"/>
  <c r="U65" i="4"/>
  <c r="Y82" i="4"/>
  <c r="T67" i="4" l="1"/>
  <c r="T68" i="4" s="1"/>
  <c r="T69" i="4" s="1"/>
  <c r="T70" i="4" s="1"/>
  <c r="T71" i="4" s="1"/>
  <c r="T72" i="4" s="1"/>
  <c r="T73" i="4" s="1"/>
  <c r="T74" i="4" s="1"/>
  <c r="T75" i="4" s="1"/>
  <c r="U66" i="4"/>
  <c r="Y83" i="4"/>
  <c r="Y89" i="4"/>
  <c r="U67" i="4" l="1"/>
  <c r="Y84" i="4"/>
  <c r="U68" i="4" l="1"/>
  <c r="Y85" i="4"/>
  <c r="U69" i="4" l="1"/>
  <c r="Y86" i="4"/>
  <c r="Y92" i="4"/>
  <c r="U70" i="4" l="1"/>
  <c r="Y87" i="4"/>
  <c r="U71" i="4" l="1"/>
  <c r="Y88" i="4"/>
  <c r="Y94" i="4"/>
  <c r="U72" i="4" l="1"/>
  <c r="Y90" i="4"/>
  <c r="Y91" i="4" s="1"/>
  <c r="Y95" i="4"/>
  <c r="Y93" i="4" l="1"/>
  <c r="Y96" i="4" s="1"/>
  <c r="U73" i="4"/>
  <c r="U74" i="4" l="1"/>
  <c r="Y97" i="4"/>
  <c r="U75" i="4" l="1"/>
  <c r="Y98" i="4"/>
  <c r="U76" i="4" l="1"/>
  <c r="T77" i="4"/>
  <c r="Y99" i="4"/>
  <c r="T78" i="4" l="1"/>
  <c r="U77" i="4"/>
  <c r="Y100" i="4"/>
  <c r="T79" i="4" l="1"/>
  <c r="U78" i="4"/>
  <c r="Y101" i="4"/>
  <c r="T80" i="4" l="1"/>
  <c r="U79" i="4"/>
  <c r="Y102" i="4"/>
  <c r="T81" i="4" l="1"/>
  <c r="U80" i="4"/>
  <c r="Y103" i="4"/>
  <c r="T82" i="4" l="1"/>
  <c r="U81" i="4"/>
  <c r="Y104" i="4"/>
  <c r="U82" i="4" l="1"/>
  <c r="T83" i="4"/>
  <c r="Y105" i="4"/>
  <c r="T84" i="4" l="1"/>
  <c r="U83" i="4"/>
  <c r="Y106" i="4"/>
  <c r="T85" i="4" l="1"/>
  <c r="U84" i="4"/>
  <c r="Y107" i="4"/>
  <c r="T86" i="4" l="1"/>
  <c r="U85" i="4"/>
  <c r="Y108" i="4"/>
  <c r="T87" i="4" l="1"/>
  <c r="U86" i="4"/>
  <c r="Y109" i="4"/>
  <c r="Y110" i="4"/>
  <c r="Y111" i="4" l="1"/>
  <c r="Y112" i="4" s="1"/>
  <c r="Y113" i="4" s="1"/>
  <c r="Y114" i="4" s="1"/>
  <c r="Y118" i="4" s="1"/>
  <c r="Y119" i="4" s="1"/>
  <c r="B32" i="4"/>
  <c r="B29" i="4"/>
  <c r="B30" i="4"/>
  <c r="B27" i="4"/>
  <c r="B28" i="4"/>
  <c r="B77" i="4"/>
  <c r="A74" i="4"/>
  <c r="D74" i="4" s="1"/>
  <c r="B73" i="4"/>
  <c r="A72" i="4"/>
  <c r="E72" i="4" s="1"/>
  <c r="A78" i="4"/>
  <c r="E78" i="4" s="1"/>
  <c r="A76" i="4"/>
  <c r="E76" i="4" s="1"/>
  <c r="B69" i="4"/>
  <c r="B75" i="4"/>
  <c r="B79" i="4"/>
  <c r="A70" i="4"/>
  <c r="D70" i="4" s="1"/>
  <c r="B71" i="4"/>
  <c r="A80" i="4"/>
  <c r="T88" i="4"/>
  <c r="U87" i="4"/>
  <c r="A47" i="4" s="1"/>
  <c r="B121" i="4"/>
  <c r="B120" i="4"/>
  <c r="A120" i="4"/>
  <c r="A123" i="4"/>
  <c r="A121" i="4"/>
  <c r="B122" i="4"/>
  <c r="A122" i="4"/>
  <c r="B123" i="4"/>
  <c r="A124" i="4"/>
  <c r="A125" i="4"/>
  <c r="B125" i="4"/>
  <c r="B124" i="4"/>
  <c r="A126" i="4"/>
  <c r="B127" i="4"/>
  <c r="A127" i="4"/>
  <c r="B126" i="4"/>
  <c r="A112" i="4"/>
  <c r="A115" i="4"/>
  <c r="B115" i="4"/>
  <c r="A114" i="4"/>
  <c r="B116" i="4"/>
  <c r="A113" i="4"/>
  <c r="A116" i="4"/>
  <c r="B114" i="4"/>
  <c r="B113" i="4"/>
  <c r="B112" i="4"/>
  <c r="B118" i="4"/>
  <c r="A118" i="4"/>
  <c r="B117" i="4"/>
  <c r="A117" i="4"/>
  <c r="B119" i="4"/>
  <c r="A119" i="4"/>
  <c r="B111" i="4"/>
  <c r="A111" i="4"/>
  <c r="A5" i="4"/>
  <c r="A4" i="4"/>
  <c r="B4" i="4"/>
  <c r="B5" i="4"/>
  <c r="B8" i="4"/>
  <c r="B6" i="4"/>
  <c r="A6" i="4"/>
  <c r="A8" i="4"/>
  <c r="B10" i="4"/>
  <c r="A11" i="4"/>
  <c r="A9" i="4"/>
  <c r="B9" i="4"/>
  <c r="A10" i="4"/>
  <c r="B11" i="4"/>
  <c r="A15" i="4"/>
  <c r="B14" i="4"/>
  <c r="B12" i="4"/>
  <c r="B13" i="4"/>
  <c r="A12" i="4"/>
  <c r="A13" i="4"/>
  <c r="A14" i="4"/>
  <c r="B15" i="4"/>
  <c r="B16" i="4"/>
  <c r="A16" i="4"/>
  <c r="B17" i="4"/>
  <c r="A17" i="4"/>
  <c r="A18" i="4"/>
  <c r="A20" i="4"/>
  <c r="B22" i="4"/>
  <c r="B23" i="4"/>
  <c r="A22" i="4"/>
  <c r="B20" i="4"/>
  <c r="A23" i="4"/>
  <c r="B24" i="4"/>
  <c r="B25" i="4"/>
  <c r="A24" i="4"/>
  <c r="A25" i="4"/>
  <c r="A27" i="4"/>
  <c r="A28" i="4"/>
  <c r="A29" i="4"/>
  <c r="A26" i="4"/>
  <c r="A31" i="4"/>
  <c r="A32" i="4"/>
  <c r="A30" i="4"/>
  <c r="B33" i="4"/>
  <c r="B34" i="4"/>
  <c r="A33" i="4"/>
  <c r="A34" i="4"/>
  <c r="A35" i="4"/>
  <c r="B38" i="4"/>
  <c r="A37" i="4"/>
  <c r="B35" i="4"/>
  <c r="B36" i="4"/>
  <c r="A38" i="4"/>
  <c r="B39" i="4"/>
  <c r="A40" i="4"/>
  <c r="A36" i="4"/>
  <c r="A39" i="4"/>
  <c r="B37" i="4"/>
  <c r="B40" i="4"/>
  <c r="A41" i="4"/>
  <c r="A42" i="4"/>
  <c r="A43" i="4"/>
  <c r="A46" i="4"/>
  <c r="A45" i="4"/>
  <c r="B44" i="4"/>
  <c r="A44" i="4"/>
  <c r="B46" i="4"/>
  <c r="B45" i="4"/>
  <c r="A7" i="4"/>
  <c r="D7" i="4" s="1"/>
  <c r="B18" i="4"/>
  <c r="B19" i="4"/>
  <c r="A19" i="4"/>
  <c r="B21" i="4"/>
  <c r="A21" i="4"/>
  <c r="B47" i="4"/>
  <c r="B48" i="4"/>
  <c r="B49" i="4"/>
  <c r="B50" i="4"/>
  <c r="B51" i="4"/>
  <c r="B52" i="4"/>
  <c r="B53" i="4"/>
  <c r="B54" i="4"/>
  <c r="B55" i="4"/>
  <c r="B56" i="4"/>
  <c r="A58" i="4"/>
  <c r="B57" i="4"/>
  <c r="A59" i="4"/>
  <c r="B58" i="4"/>
  <c r="A60" i="4"/>
  <c r="B59" i="4"/>
  <c r="B60" i="4"/>
  <c r="A61" i="4"/>
  <c r="A62" i="4"/>
  <c r="B61" i="4"/>
  <c r="B62" i="4"/>
  <c r="A63" i="4"/>
  <c r="A64" i="4"/>
  <c r="B63" i="4"/>
  <c r="B64" i="4"/>
  <c r="A65" i="4"/>
  <c r="A66" i="4"/>
  <c r="B65" i="4"/>
  <c r="B66" i="4"/>
  <c r="A67" i="4"/>
  <c r="A68" i="4"/>
  <c r="B67" i="4"/>
  <c r="A69" i="4"/>
  <c r="B68" i="4"/>
  <c r="A75" i="4"/>
  <c r="A73" i="4"/>
  <c r="B70" i="4"/>
  <c r="A71" i="4"/>
  <c r="B78" i="4"/>
  <c r="B72" i="4"/>
  <c r="A77" i="4"/>
  <c r="B74" i="4"/>
  <c r="B76" i="4"/>
  <c r="A79" i="4"/>
  <c r="E79" i="4" s="1"/>
  <c r="A81" i="4"/>
  <c r="B80" i="4"/>
  <c r="E74" i="4" l="1"/>
  <c r="D78" i="4"/>
  <c r="H78" i="4" s="1"/>
  <c r="D72" i="4"/>
  <c r="H72" i="4" s="1"/>
  <c r="D76" i="4"/>
  <c r="E70" i="4"/>
  <c r="T89" i="4"/>
  <c r="U88" i="4"/>
  <c r="A48" i="4" s="1"/>
  <c r="D48" i="4" s="1"/>
  <c r="E127" i="4"/>
  <c r="D127" i="4"/>
  <c r="E122" i="4"/>
  <c r="D122" i="4"/>
  <c r="E126" i="4"/>
  <c r="D126" i="4"/>
  <c r="E121" i="4"/>
  <c r="D121" i="4"/>
  <c r="E123" i="4"/>
  <c r="D123" i="4"/>
  <c r="D120" i="4"/>
  <c r="E120" i="4"/>
  <c r="E125" i="4"/>
  <c r="D125" i="4"/>
  <c r="D124" i="4"/>
  <c r="E124" i="4"/>
  <c r="E116" i="4"/>
  <c r="D116" i="4"/>
  <c r="D117" i="4"/>
  <c r="E117" i="4"/>
  <c r="E113" i="4"/>
  <c r="D113" i="4"/>
  <c r="E119" i="4"/>
  <c r="D119" i="4"/>
  <c r="E118" i="4"/>
  <c r="D118" i="4"/>
  <c r="E114" i="4"/>
  <c r="D114" i="4"/>
  <c r="E115" i="4"/>
  <c r="D115" i="4"/>
  <c r="E112" i="4"/>
  <c r="D112" i="4"/>
  <c r="E111" i="4"/>
  <c r="D111" i="4"/>
  <c r="G78" i="4"/>
  <c r="E40" i="4"/>
  <c r="D40" i="4"/>
  <c r="D34" i="4"/>
  <c r="E34" i="4"/>
  <c r="D31" i="4"/>
  <c r="E31" i="4"/>
  <c r="D22" i="4"/>
  <c r="E22" i="4"/>
  <c r="E15" i="4"/>
  <c r="D15" i="4"/>
  <c r="D6" i="4"/>
  <c r="E6" i="4"/>
  <c r="E33" i="4"/>
  <c r="D33" i="4"/>
  <c r="E27" i="4"/>
  <c r="D27" i="4"/>
  <c r="E38" i="4"/>
  <c r="D38" i="4"/>
  <c r="E25" i="4"/>
  <c r="D25" i="4"/>
  <c r="D14" i="4"/>
  <c r="E14" i="4"/>
  <c r="D10" i="4"/>
  <c r="E10" i="4"/>
  <c r="E26" i="4"/>
  <c r="D26" i="4"/>
  <c r="E24" i="4"/>
  <c r="D24" i="4"/>
  <c r="D20" i="4"/>
  <c r="E20" i="4"/>
  <c r="D13" i="4"/>
  <c r="E13" i="4"/>
  <c r="E18" i="4"/>
  <c r="D18" i="4"/>
  <c r="D12" i="4"/>
  <c r="E12" i="4"/>
  <c r="D9" i="4"/>
  <c r="E9" i="4"/>
  <c r="E37" i="4"/>
  <c r="D37" i="4"/>
  <c r="E29" i="4"/>
  <c r="D29" i="4"/>
  <c r="D17" i="4"/>
  <c r="E17" i="4"/>
  <c r="D11" i="4"/>
  <c r="E11" i="4"/>
  <c r="D39" i="4"/>
  <c r="E39" i="4"/>
  <c r="E30" i="4"/>
  <c r="D30" i="4"/>
  <c r="E23" i="4"/>
  <c r="D23" i="4"/>
  <c r="E36" i="4"/>
  <c r="D36" i="4"/>
  <c r="D35" i="4"/>
  <c r="E35" i="4"/>
  <c r="E32" i="4"/>
  <c r="D32" i="4"/>
  <c r="E28" i="4"/>
  <c r="D28" i="4"/>
  <c r="D16" i="4"/>
  <c r="E16" i="4"/>
  <c r="D8" i="4"/>
  <c r="E8" i="4"/>
  <c r="D45" i="4"/>
  <c r="E45" i="4"/>
  <c r="D44" i="4"/>
  <c r="E44" i="4"/>
  <c r="E43" i="4"/>
  <c r="D43" i="4"/>
  <c r="E42" i="4"/>
  <c r="D42" i="4"/>
  <c r="D46" i="4"/>
  <c r="E46" i="4"/>
  <c r="D41" i="4"/>
  <c r="E41" i="4"/>
  <c r="D79" i="4"/>
  <c r="F79" i="4" s="1"/>
  <c r="E47" i="4"/>
  <c r="D47" i="4"/>
  <c r="D61" i="4"/>
  <c r="E61" i="4"/>
  <c r="E71" i="4"/>
  <c r="D71" i="4"/>
  <c r="E73" i="4"/>
  <c r="D73" i="4"/>
  <c r="E62" i="4"/>
  <c r="D62" i="4"/>
  <c r="E68" i="4"/>
  <c r="D68" i="4"/>
  <c r="F74" i="4"/>
  <c r="G74" i="4"/>
  <c r="H74" i="4"/>
  <c r="D64" i="4"/>
  <c r="E64" i="4"/>
  <c r="D19" i="4"/>
  <c r="E19" i="4"/>
  <c r="D60" i="4"/>
  <c r="E60" i="4"/>
  <c r="D58" i="4"/>
  <c r="E58" i="4"/>
  <c r="G70" i="4"/>
  <c r="H70" i="4"/>
  <c r="F70" i="4"/>
  <c r="D21" i="4"/>
  <c r="E21" i="4"/>
  <c r="D75" i="4"/>
  <c r="E75" i="4"/>
  <c r="D69" i="4"/>
  <c r="E69" i="4"/>
  <c r="E65" i="4"/>
  <c r="D65" i="4"/>
  <c r="D77" i="4"/>
  <c r="E77" i="4"/>
  <c r="F72" i="4"/>
  <c r="G72" i="4"/>
  <c r="E63" i="4"/>
  <c r="D63" i="4"/>
  <c r="E7" i="4"/>
  <c r="E67" i="4"/>
  <c r="D67" i="4"/>
  <c r="D59" i="4"/>
  <c r="E59" i="4"/>
  <c r="H76" i="4"/>
  <c r="G76" i="4"/>
  <c r="F76" i="4"/>
  <c r="D66" i="4"/>
  <c r="E66" i="4"/>
  <c r="E80" i="4"/>
  <c r="D80" i="4"/>
  <c r="A82" i="4"/>
  <c r="B81" i="4"/>
  <c r="F78" i="4" l="1"/>
  <c r="E48" i="4"/>
  <c r="U89" i="4"/>
  <c r="T90" i="4"/>
  <c r="F125" i="4"/>
  <c r="H125" i="4"/>
  <c r="G125" i="4"/>
  <c r="H121" i="4"/>
  <c r="F121" i="4"/>
  <c r="G121" i="4"/>
  <c r="H126" i="4"/>
  <c r="G126" i="4"/>
  <c r="F126" i="4"/>
  <c r="H120" i="4"/>
  <c r="F120" i="4"/>
  <c r="G120" i="4"/>
  <c r="H122" i="4"/>
  <c r="G122" i="4"/>
  <c r="F122" i="4"/>
  <c r="G123" i="4"/>
  <c r="F123" i="4"/>
  <c r="H123" i="4"/>
  <c r="G127" i="4"/>
  <c r="F127" i="4"/>
  <c r="H127" i="4"/>
  <c r="H124" i="4"/>
  <c r="G124" i="4"/>
  <c r="F124" i="4"/>
  <c r="H112" i="4"/>
  <c r="G112" i="4"/>
  <c r="F112" i="4"/>
  <c r="G115" i="4"/>
  <c r="H115" i="4"/>
  <c r="F115" i="4"/>
  <c r="H113" i="4"/>
  <c r="G113" i="4"/>
  <c r="F113" i="4"/>
  <c r="G119" i="4"/>
  <c r="F119" i="4"/>
  <c r="H119" i="4"/>
  <c r="H114" i="4"/>
  <c r="G114" i="4"/>
  <c r="F114" i="4"/>
  <c r="H117" i="4"/>
  <c r="G117" i="4"/>
  <c r="F117" i="4"/>
  <c r="H118" i="4"/>
  <c r="F118" i="4"/>
  <c r="G118" i="4"/>
  <c r="H116" i="4"/>
  <c r="G116" i="4"/>
  <c r="F116" i="4"/>
  <c r="F111" i="4"/>
  <c r="G111" i="4"/>
  <c r="H111" i="4"/>
  <c r="G33" i="4"/>
  <c r="G10" i="4"/>
  <c r="H37" i="4"/>
  <c r="F37" i="4"/>
  <c r="G27" i="4"/>
  <c r="H27" i="4"/>
  <c r="G8" i="4"/>
  <c r="H8" i="4"/>
  <c r="G35" i="4"/>
  <c r="G39" i="4"/>
  <c r="F39" i="4"/>
  <c r="G13" i="4"/>
  <c r="H13" i="4"/>
  <c r="F13" i="4"/>
  <c r="H22" i="4"/>
  <c r="G22" i="4"/>
  <c r="G36" i="4"/>
  <c r="H36" i="4"/>
  <c r="G16" i="4"/>
  <c r="H16" i="4"/>
  <c r="H11" i="4"/>
  <c r="G11" i="4"/>
  <c r="H9" i="4"/>
  <c r="G9" i="4"/>
  <c r="G20" i="4"/>
  <c r="H20" i="4"/>
  <c r="G14" i="4"/>
  <c r="H14" i="4"/>
  <c r="H28" i="4"/>
  <c r="G28" i="4"/>
  <c r="H24" i="4"/>
  <c r="G24" i="4"/>
  <c r="G25" i="4"/>
  <c r="H25" i="4"/>
  <c r="G17" i="4"/>
  <c r="H17" i="4"/>
  <c r="G12" i="4"/>
  <c r="H12" i="4"/>
  <c r="G6" i="4"/>
  <c r="H6" i="4"/>
  <c r="F6" i="4"/>
  <c r="F7" i="4" s="1"/>
  <c r="G23" i="4"/>
  <c r="H23" i="4"/>
  <c r="H32" i="4"/>
  <c r="G32" i="4"/>
  <c r="G30" i="4"/>
  <c r="H30" i="4"/>
  <c r="H29" i="4"/>
  <c r="G29" i="4"/>
  <c r="G18" i="4"/>
  <c r="H18" i="4"/>
  <c r="G26" i="4"/>
  <c r="H26" i="4"/>
  <c r="G38" i="4"/>
  <c r="H38" i="4"/>
  <c r="H15" i="4"/>
  <c r="G15" i="4"/>
  <c r="G40" i="4"/>
  <c r="H40" i="4"/>
  <c r="H79" i="4"/>
  <c r="G79" i="4"/>
  <c r="H42" i="4"/>
  <c r="F42" i="4"/>
  <c r="H44" i="4"/>
  <c r="G44" i="4"/>
  <c r="G41" i="4"/>
  <c r="H41" i="4"/>
  <c r="G46" i="4"/>
  <c r="H46" i="4"/>
  <c r="F46" i="4"/>
  <c r="H43" i="4"/>
  <c r="G43" i="4"/>
  <c r="G42" i="4"/>
  <c r="G45" i="4"/>
  <c r="F45" i="4"/>
  <c r="H45" i="4"/>
  <c r="H19" i="4"/>
  <c r="G7" i="4"/>
  <c r="H7" i="4"/>
  <c r="G69" i="4"/>
  <c r="F69" i="4"/>
  <c r="H69" i="4"/>
  <c r="H67" i="4"/>
  <c r="G67" i="4"/>
  <c r="F67" i="4"/>
  <c r="F58" i="4"/>
  <c r="H58" i="4"/>
  <c r="G58" i="4"/>
  <c r="G73" i="4"/>
  <c r="H73" i="4"/>
  <c r="F73" i="4"/>
  <c r="F60" i="4"/>
  <c r="H60" i="4"/>
  <c r="G60" i="4"/>
  <c r="F75" i="4"/>
  <c r="H75" i="4"/>
  <c r="G75" i="4"/>
  <c r="G71" i="4"/>
  <c r="F71" i="4"/>
  <c r="H71" i="4"/>
  <c r="G63" i="4"/>
  <c r="H63" i="4"/>
  <c r="F63" i="4"/>
  <c r="G64" i="4"/>
  <c r="F64" i="4"/>
  <c r="H64" i="4"/>
  <c r="H61" i="4"/>
  <c r="F61" i="4"/>
  <c r="G61" i="4"/>
  <c r="G62" i="4"/>
  <c r="H62" i="4"/>
  <c r="F62" i="4"/>
  <c r="G21" i="4"/>
  <c r="H21" i="4"/>
  <c r="G59" i="4"/>
  <c r="F59" i="4"/>
  <c r="H59" i="4"/>
  <c r="G19" i="4"/>
  <c r="G66" i="4"/>
  <c r="F66" i="4"/>
  <c r="H66" i="4"/>
  <c r="G47" i="4"/>
  <c r="H47" i="4"/>
  <c r="F68" i="4"/>
  <c r="H68" i="4"/>
  <c r="G68" i="4"/>
  <c r="F77" i="4"/>
  <c r="H77" i="4"/>
  <c r="G77" i="4"/>
  <c r="G65" i="4"/>
  <c r="F65" i="4"/>
  <c r="H65" i="4"/>
  <c r="G48" i="4"/>
  <c r="F48" i="4"/>
  <c r="H48" i="4"/>
  <c r="D81" i="4"/>
  <c r="E81" i="4"/>
  <c r="A83" i="4"/>
  <c r="B82" i="4"/>
  <c r="H80" i="4"/>
  <c r="G80" i="4"/>
  <c r="F80" i="4"/>
  <c r="G31" i="4" l="1"/>
  <c r="T91" i="4"/>
  <c r="U90" i="4"/>
  <c r="A49" i="4" s="1"/>
  <c r="G34" i="4"/>
  <c r="H10" i="4"/>
  <c r="G37" i="4"/>
  <c r="F8" i="4"/>
  <c r="E82" i="4"/>
  <c r="D82" i="4"/>
  <c r="A84" i="4"/>
  <c r="B83" i="4"/>
  <c r="F81" i="4"/>
  <c r="H81" i="4"/>
  <c r="G81" i="4"/>
  <c r="D49" i="4" l="1"/>
  <c r="E49" i="4"/>
  <c r="T92" i="4"/>
  <c r="U91" i="4"/>
  <c r="A50" i="4" s="1"/>
  <c r="F9" i="4"/>
  <c r="H31" i="4"/>
  <c r="E83" i="4"/>
  <c r="D83" i="4"/>
  <c r="A85" i="4"/>
  <c r="B84" i="4"/>
  <c r="G82" i="4"/>
  <c r="H82" i="4"/>
  <c r="F82" i="4"/>
  <c r="F10" i="4" l="1"/>
  <c r="F11" i="4" s="1"/>
  <c r="E50" i="4"/>
  <c r="D50" i="4"/>
  <c r="T93" i="4"/>
  <c r="U92" i="4"/>
  <c r="H49" i="4"/>
  <c r="F49" i="4"/>
  <c r="G49" i="4"/>
  <c r="F12" i="4"/>
  <c r="H33" i="4"/>
  <c r="H34" i="4"/>
  <c r="H39" i="4" s="1"/>
  <c r="D84" i="4"/>
  <c r="E84" i="4"/>
  <c r="A86" i="4"/>
  <c r="B85" i="4"/>
  <c r="F83" i="4"/>
  <c r="G83" i="4"/>
  <c r="H83" i="4"/>
  <c r="F14" i="4" l="1"/>
  <c r="F15" i="4"/>
  <c r="T94" i="4"/>
  <c r="U93" i="4"/>
  <c r="A51" i="4" s="1"/>
  <c r="G50" i="4"/>
  <c r="H50" i="4"/>
  <c r="F50" i="4"/>
  <c r="H35" i="4"/>
  <c r="E85" i="4"/>
  <c r="D85" i="4"/>
  <c r="A87" i="4"/>
  <c r="B86" i="4"/>
  <c r="F84" i="4"/>
  <c r="G84" i="4"/>
  <c r="H84" i="4"/>
  <c r="F16" i="4" l="1"/>
  <c r="F17" i="4"/>
  <c r="E51" i="4"/>
  <c r="D51" i="4"/>
  <c r="T95" i="4"/>
  <c r="U94" i="4"/>
  <c r="F19" i="4"/>
  <c r="D86" i="4"/>
  <c r="E86" i="4"/>
  <c r="A88" i="4"/>
  <c r="B87" i="4"/>
  <c r="G85" i="4"/>
  <c r="F85" i="4"/>
  <c r="H85" i="4"/>
  <c r="F18" i="4" l="1"/>
  <c r="F20" i="4" s="1"/>
  <c r="T96" i="4"/>
  <c r="U95" i="4"/>
  <c r="G51" i="4"/>
  <c r="H51" i="4"/>
  <c r="F51" i="4"/>
  <c r="F86" i="4"/>
  <c r="F21" i="4"/>
  <c r="D87" i="4"/>
  <c r="E87" i="4"/>
  <c r="A89" i="4"/>
  <c r="B88" i="4"/>
  <c r="H86" i="4"/>
  <c r="G86" i="4"/>
  <c r="F22" i="4" l="1"/>
  <c r="F23" i="4" s="1"/>
  <c r="F24" i="4" s="1"/>
  <c r="F25" i="4" s="1"/>
  <c r="F26" i="4" s="1"/>
  <c r="T97" i="4"/>
  <c r="U96" i="4"/>
  <c r="A52" i="4" s="1"/>
  <c r="E88" i="4"/>
  <c r="D88" i="4"/>
  <c r="A90" i="4"/>
  <c r="B89" i="4"/>
  <c r="H87" i="4"/>
  <c r="G87" i="4"/>
  <c r="F87" i="4"/>
  <c r="D52" i="4" l="1"/>
  <c r="E52" i="4"/>
  <c r="T98" i="4"/>
  <c r="U97" i="4"/>
  <c r="A53" i="4" s="1"/>
  <c r="F27" i="4"/>
  <c r="D89" i="4"/>
  <c r="E89" i="4"/>
  <c r="A91" i="4"/>
  <c r="B90" i="4"/>
  <c r="G88" i="4"/>
  <c r="H88" i="4"/>
  <c r="F88" i="4"/>
  <c r="D53" i="4" l="1"/>
  <c r="E53" i="4"/>
  <c r="T99" i="4"/>
  <c r="U98" i="4"/>
  <c r="A54" i="4" s="1"/>
  <c r="G52" i="4"/>
  <c r="H52" i="4"/>
  <c r="F28" i="4"/>
  <c r="E90" i="4"/>
  <c r="D90" i="4"/>
  <c r="A92" i="4"/>
  <c r="B91" i="4"/>
  <c r="F89" i="4"/>
  <c r="H89" i="4"/>
  <c r="G89" i="4"/>
  <c r="E54" i="4" l="1"/>
  <c r="D54" i="4"/>
  <c r="T100" i="4"/>
  <c r="U99" i="4"/>
  <c r="H53" i="4"/>
  <c r="F53" i="4"/>
  <c r="G53" i="4"/>
  <c r="F29" i="4"/>
  <c r="F30" i="4" s="1"/>
  <c r="E91" i="4"/>
  <c r="D91" i="4"/>
  <c r="A93" i="4"/>
  <c r="B92" i="4"/>
  <c r="H90" i="4"/>
  <c r="F90" i="4"/>
  <c r="G90" i="4"/>
  <c r="T101" i="4" l="1"/>
  <c r="U100" i="4"/>
  <c r="H54" i="4"/>
  <c r="G54" i="4"/>
  <c r="F31" i="4"/>
  <c r="F32" i="4" s="1"/>
  <c r="F33" i="4" s="1"/>
  <c r="F34" i="4" s="1"/>
  <c r="E92" i="4"/>
  <c r="D92" i="4"/>
  <c r="A94" i="4"/>
  <c r="B93" i="4"/>
  <c r="F91" i="4"/>
  <c r="H91" i="4"/>
  <c r="G91" i="4"/>
  <c r="F35" i="4" l="1"/>
  <c r="F36" i="4" s="1"/>
  <c r="F38" i="4" s="1"/>
  <c r="F40" i="4" s="1"/>
  <c r="F41" i="4" s="1"/>
  <c r="F43" i="4" s="1"/>
  <c r="F44" i="4" s="1"/>
  <c r="F47" i="4" s="1"/>
  <c r="F52" i="4" s="1"/>
  <c r="U101" i="4"/>
  <c r="T102" i="4"/>
  <c r="D93" i="4"/>
  <c r="E93" i="4"/>
  <c r="A95" i="4"/>
  <c r="B94" i="4"/>
  <c r="F92" i="4"/>
  <c r="H92" i="4"/>
  <c r="G92" i="4"/>
  <c r="F54" i="4" l="1"/>
  <c r="T103" i="4"/>
  <c r="U102" i="4"/>
  <c r="A55" i="4" s="1"/>
  <c r="E94" i="4"/>
  <c r="D94" i="4"/>
  <c r="A96" i="4"/>
  <c r="B95" i="4"/>
  <c r="G93" i="4"/>
  <c r="H93" i="4"/>
  <c r="F93" i="4"/>
  <c r="E55" i="4" l="1"/>
  <c r="D55" i="4"/>
  <c r="T104" i="4"/>
  <c r="U103" i="4"/>
  <c r="D95" i="4"/>
  <c r="E95" i="4"/>
  <c r="A97" i="4"/>
  <c r="B96" i="4"/>
  <c r="G94" i="4"/>
  <c r="H94" i="4"/>
  <c r="F94" i="4"/>
  <c r="U104" i="4" l="1"/>
  <c r="T105" i="4"/>
  <c r="H55" i="4"/>
  <c r="F55" i="4"/>
  <c r="G55" i="4"/>
  <c r="E96" i="4"/>
  <c r="D96" i="4"/>
  <c r="A98" i="4"/>
  <c r="B97" i="4"/>
  <c r="H95" i="4"/>
  <c r="G95" i="4"/>
  <c r="F95" i="4"/>
  <c r="U105" i="4" l="1"/>
  <c r="T106" i="4"/>
  <c r="D97" i="4"/>
  <c r="E97" i="4"/>
  <c r="A99" i="4"/>
  <c r="B98" i="4"/>
  <c r="H96" i="4"/>
  <c r="G96" i="4"/>
  <c r="F96" i="4"/>
  <c r="U106" i="4" l="1"/>
  <c r="T107" i="4"/>
  <c r="E98" i="4"/>
  <c r="D98" i="4"/>
  <c r="A100" i="4"/>
  <c r="B99" i="4"/>
  <c r="F97" i="4"/>
  <c r="H97" i="4"/>
  <c r="G97" i="4"/>
  <c r="U107" i="4" l="1"/>
  <c r="A56" i="4" s="1"/>
  <c r="T108" i="4"/>
  <c r="E99" i="4"/>
  <c r="D99" i="4"/>
  <c r="A101" i="4"/>
  <c r="B100" i="4"/>
  <c r="H98" i="4"/>
  <c r="G98" i="4"/>
  <c r="F98" i="4"/>
  <c r="U108" i="4" l="1"/>
  <c r="T109" i="4"/>
  <c r="E56" i="4"/>
  <c r="D56" i="4"/>
  <c r="D100" i="4"/>
  <c r="E100" i="4"/>
  <c r="A102" i="4"/>
  <c r="B101" i="4"/>
  <c r="G99" i="4"/>
  <c r="F99" i="4"/>
  <c r="H99" i="4"/>
  <c r="G56" i="4" l="1"/>
  <c r="H56" i="4"/>
  <c r="F56" i="4"/>
  <c r="U109" i="4"/>
  <c r="T110" i="4"/>
  <c r="E101" i="4"/>
  <c r="D101" i="4"/>
  <c r="A103" i="4"/>
  <c r="B102" i="4"/>
  <c r="G100" i="4"/>
  <c r="H100" i="4"/>
  <c r="F100" i="4"/>
  <c r="T111" i="4" l="1"/>
  <c r="U110" i="4"/>
  <c r="A57" i="4" s="1"/>
  <c r="E102" i="4"/>
  <c r="D102" i="4"/>
  <c r="A104" i="4"/>
  <c r="B103" i="4"/>
  <c r="G101" i="4"/>
  <c r="F101" i="4"/>
  <c r="H101" i="4"/>
  <c r="E57" i="4" l="1"/>
  <c r="D57" i="4"/>
  <c r="U111" i="4"/>
  <c r="T112" i="4"/>
  <c r="E103" i="4"/>
  <c r="D103" i="4"/>
  <c r="A105" i="4"/>
  <c r="B104" i="4"/>
  <c r="G102" i="4"/>
  <c r="H102" i="4"/>
  <c r="F102" i="4"/>
  <c r="U112" i="4" l="1"/>
  <c r="T113" i="4"/>
  <c r="F57" i="4"/>
  <c r="G57" i="4"/>
  <c r="H57" i="4"/>
  <c r="E104" i="4"/>
  <c r="D104" i="4"/>
  <c r="A106" i="4"/>
  <c r="B105" i="4"/>
  <c r="F103" i="4"/>
  <c r="G103" i="4"/>
  <c r="H103" i="4"/>
  <c r="U113" i="4" l="1"/>
  <c r="T114" i="4"/>
  <c r="D105" i="4"/>
  <c r="E105" i="4"/>
  <c r="A107" i="4"/>
  <c r="B106" i="4"/>
  <c r="G104" i="4"/>
  <c r="H104" i="4"/>
  <c r="F104" i="4"/>
  <c r="T115" i="4" l="1"/>
  <c r="U114" i="4"/>
  <c r="D106" i="4"/>
  <c r="E106" i="4"/>
  <c r="A108" i="4"/>
  <c r="B107" i="4"/>
  <c r="F105" i="4"/>
  <c r="H105" i="4"/>
  <c r="G105" i="4"/>
  <c r="T116" i="4" l="1"/>
  <c r="U115" i="4"/>
  <c r="E107" i="4"/>
  <c r="D107" i="4"/>
  <c r="A109" i="4"/>
  <c r="B108" i="4"/>
  <c r="F106" i="4"/>
  <c r="G106" i="4"/>
  <c r="H106" i="4"/>
  <c r="U116" i="4" l="1"/>
  <c r="T117" i="4"/>
  <c r="E108" i="4"/>
  <c r="D108" i="4"/>
  <c r="A110" i="4"/>
  <c r="G48" i="1" s="1"/>
  <c r="G53" i="1" s="1"/>
  <c r="B109" i="4"/>
  <c r="G107" i="4"/>
  <c r="H107" i="4"/>
  <c r="F107" i="4"/>
  <c r="T118" i="4" l="1"/>
  <c r="U117" i="4"/>
  <c r="D109" i="4"/>
  <c r="E109" i="4"/>
  <c r="B110" i="4"/>
  <c r="G108" i="4"/>
  <c r="F108" i="4"/>
  <c r="H108" i="4"/>
  <c r="T119" i="4" l="1"/>
  <c r="U118" i="4"/>
  <c r="E110" i="4"/>
  <c r="D110" i="4"/>
  <c r="G109" i="4"/>
  <c r="F109" i="4"/>
  <c r="H109" i="4"/>
  <c r="T120" i="4" l="1"/>
  <c r="U119" i="4"/>
  <c r="F110" i="4"/>
  <c r="G110" i="4"/>
  <c r="H110" i="4"/>
  <c r="T121" i="4" l="1"/>
  <c r="U120" i="4"/>
  <c r="T122" i="4" l="1"/>
  <c r="U121" i="4"/>
  <c r="U122" i="4" l="1"/>
  <c r="T123" i="4"/>
  <c r="U123" i="4" l="1"/>
  <c r="T124" i="4"/>
  <c r="T125" i="4" l="1"/>
  <c r="U124" i="4"/>
  <c r="T126" i="4" l="1"/>
  <c r="U125" i="4"/>
  <c r="U126" i="4" l="1"/>
  <c r="T127" i="4"/>
  <c r="U127" i="4" s="1"/>
  <c r="F57" i="1" s="1"/>
  <c r="G32" i="1" l="1"/>
  <c r="G35" i="1"/>
  <c r="G17" i="1"/>
  <c r="H24" i="1" l="1"/>
  <c r="H23" i="1" s="1"/>
  <c r="G27" i="1"/>
  <c r="G26" i="1" s="1"/>
  <c r="H37" i="1"/>
  <c r="G37" i="1"/>
  <c r="F58" i="1"/>
  <c r="G30" i="1"/>
  <c r="H18" i="1"/>
  <c r="G22" i="1"/>
  <c r="G40" i="1"/>
  <c r="G14" i="1"/>
  <c r="H33" i="1"/>
  <c r="H41" i="1"/>
  <c r="H28" i="1"/>
  <c r="H34" i="1"/>
  <c r="H32" i="1"/>
  <c r="F32" i="1" s="1"/>
  <c r="G24" i="1"/>
  <c r="G23" i="1" s="1"/>
  <c r="F23" i="1" s="1"/>
  <c r="F62" i="1"/>
  <c r="H38" i="1"/>
  <c r="G18" i="1"/>
  <c r="G13" i="1"/>
  <c r="G33" i="1"/>
  <c r="G29" i="1"/>
  <c r="H27" i="1"/>
  <c r="H26" i="1" s="1"/>
  <c r="G43" i="1"/>
  <c r="G41" i="1"/>
  <c r="G20" i="1"/>
  <c r="G38" i="1"/>
  <c r="G39" i="1"/>
  <c r="G19" i="1"/>
  <c r="H42" i="1"/>
  <c r="H31" i="1"/>
  <c r="H43" i="1"/>
  <c r="H22" i="1"/>
  <c r="H29" i="1"/>
  <c r="H35" i="1"/>
  <c r="F35" i="1" s="1"/>
  <c r="G31" i="1"/>
  <c r="G21" i="1"/>
  <c r="G28" i="1"/>
  <c r="H39" i="1"/>
  <c r="G16" i="1"/>
  <c r="G42" i="1"/>
  <c r="G25" i="1"/>
  <c r="H20" i="1"/>
  <c r="H15" i="1"/>
  <c r="H40" i="1"/>
  <c r="H25" i="1"/>
  <c r="G15" i="1"/>
  <c r="H19" i="1"/>
  <c r="G34" i="1"/>
  <c r="H14" i="1"/>
  <c r="H21" i="1"/>
  <c r="H16" i="1"/>
  <c r="H30" i="1"/>
  <c r="H13" i="1"/>
  <c r="H17" i="1"/>
  <c r="F17" i="1" s="1"/>
  <c r="F30" i="1" l="1"/>
  <c r="F18" i="1"/>
  <c r="F14" i="1"/>
  <c r="F33" i="1"/>
  <c r="F34" i="1"/>
  <c r="G36" i="1"/>
  <c r="F41" i="1"/>
  <c r="F28" i="1"/>
  <c r="F22" i="1"/>
  <c r="F29" i="1"/>
  <c r="F24" i="1"/>
  <c r="F20" i="1"/>
  <c r="F38" i="1"/>
  <c r="F13" i="1"/>
  <c r="F43" i="1"/>
  <c r="F25" i="1"/>
  <c r="F19" i="1"/>
  <c r="F21" i="1"/>
  <c r="F31" i="1"/>
  <c r="F15" i="1"/>
  <c r="F42" i="1"/>
  <c r="F26" i="1"/>
  <c r="F27" i="1"/>
  <c r="F40" i="1"/>
  <c r="F39" i="1"/>
  <c r="F16" i="1"/>
  <c r="H36" i="1"/>
  <c r="G44" i="1" l="1"/>
  <c r="F36" i="1"/>
  <c r="F37" i="1"/>
  <c r="H44" i="1"/>
  <c r="F44" i="1" l="1"/>
  <c r="I20" i="1"/>
  <c r="I28" i="1"/>
  <c r="I25" i="1"/>
  <c r="I15" i="1"/>
  <c r="I34" i="1"/>
  <c r="I19" i="1"/>
  <c r="I18" i="1"/>
  <c r="I17" i="1"/>
  <c r="I23" i="1"/>
  <c r="I13" i="1"/>
  <c r="I32" i="1"/>
  <c r="I33" i="1"/>
  <c r="I35" i="1"/>
  <c r="I42" i="1"/>
  <c r="I40" i="1"/>
  <c r="I30" i="1"/>
  <c r="I27" i="1"/>
  <c r="I24" i="1"/>
  <c r="I26" i="1"/>
  <c r="I22" i="1"/>
  <c r="I14" i="1"/>
  <c r="I16" i="1"/>
  <c r="I21" i="1"/>
  <c r="I43" i="1"/>
  <c r="I31" i="1"/>
  <c r="I41" i="1"/>
  <c r="I29" i="1"/>
  <c r="F56" i="1"/>
  <c r="F59" i="1" s="1"/>
  <c r="I3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<sst xmlns="http://schemas.openxmlformats.org/spreadsheetml/2006/main" count="1479" uniqueCount="528">
  <si>
    <t>投資法人の資産構成内容（オン・バランス）</t>
    <phoneticPr fontId="4"/>
  </si>
  <si>
    <t>投資法人名</t>
    <phoneticPr fontId="4"/>
  </si>
  <si>
    <t>作成者</t>
    <rPh sb="0" eb="3">
      <t>サクセイシャ</t>
    </rPh>
    <phoneticPr fontId="4"/>
  </si>
  <si>
    <t>時点</t>
    <rPh sb="0" eb="2">
      <t>ジテン</t>
    </rPh>
    <phoneticPr fontId="4"/>
  </si>
  <si>
    <t>●標記投資法人の資産（オン・バランス）構成内容は以下のとおりです。</t>
    <rPh sb="3" eb="7">
      <t>トウシホウジン</t>
    </rPh>
    <phoneticPr fontId="8"/>
  </si>
  <si>
    <t>（千円）</t>
    <rPh sb="1" eb="3">
      <t>センエン</t>
    </rPh>
    <phoneticPr fontId="4"/>
  </si>
  <si>
    <t>項目</t>
    <rPh sb="0" eb="2">
      <t>コウモク</t>
    </rPh>
    <phoneticPr fontId="4"/>
  </si>
  <si>
    <t>資産項目</t>
    <rPh sb="0" eb="4">
      <t>シサンコウモク</t>
    </rPh>
    <phoneticPr fontId="4"/>
  </si>
  <si>
    <t>告示で定める
ﾘｽｸ･ｳｪｲﾄ（%）</t>
    <phoneticPr fontId="3"/>
  </si>
  <si>
    <t>信用リスク削減効果適用前</t>
    <rPh sb="0" eb="2">
      <t>シンヨウ</t>
    </rPh>
    <rPh sb="5" eb="7">
      <t>サクゲン</t>
    </rPh>
    <rPh sb="7" eb="9">
      <t>コウカ</t>
    </rPh>
    <rPh sb="9" eb="11">
      <t>テキヨウ</t>
    </rPh>
    <rPh sb="11" eb="12">
      <t>マエ</t>
    </rPh>
    <phoneticPr fontId="10"/>
  </si>
  <si>
    <t>a. ﾘｽｸ･ｳｪｲﾄの
加重平均値（%）</t>
    <phoneticPr fontId="4"/>
  </si>
  <si>
    <t>b. 時価</t>
    <rPh sb="3" eb="5">
      <t>ジカ</t>
    </rPh>
    <phoneticPr fontId="10"/>
  </si>
  <si>
    <t>c. 信用ﾘｽｸ･
ｱｾｯﾄの額(a*b)</t>
    <rPh sb="3" eb="5">
      <t>シンヨウ</t>
    </rPh>
    <rPh sb="15" eb="16">
      <t>ガク</t>
    </rPh>
    <phoneticPr fontId="10"/>
  </si>
  <si>
    <t>関数用</t>
    <rPh sb="0" eb="3">
      <t>カンスウヨウ</t>
    </rPh>
    <phoneticPr fontId="4"/>
  </si>
  <si>
    <t>現金</t>
  </si>
  <si>
    <t>我が国の中央政府及び中央銀行向け</t>
    <phoneticPr fontId="3"/>
  </si>
  <si>
    <t>外国の中央政府及び中央銀行向け</t>
  </si>
  <si>
    <t>0～150</t>
    <phoneticPr fontId="8"/>
  </si>
  <si>
    <t>国際決済銀行等向け</t>
  </si>
  <si>
    <t>我が国の地方公共団体向け</t>
  </si>
  <si>
    <t>外国の中央政府等以外の公共部門向け（カバード・ボンド除く）</t>
    <rPh sb="26" eb="27">
      <t>ノゾ</t>
    </rPh>
    <phoneticPr fontId="3"/>
  </si>
  <si>
    <t>20～150</t>
    <phoneticPr fontId="8"/>
  </si>
  <si>
    <t>国際開発銀行向け</t>
  </si>
  <si>
    <t>地方公共団体金融機構向け</t>
  </si>
  <si>
    <t>10～150</t>
    <phoneticPr fontId="8"/>
  </si>
  <si>
    <t>我が国の政府関係機関向け</t>
  </si>
  <si>
    <t>地方三公社向け</t>
  </si>
  <si>
    <t>金融機関及び第一種金融商品取引業者及び保険会社向け</t>
    <phoneticPr fontId="8"/>
  </si>
  <si>
    <t>　（うち第一種金融商品取引業者及び保険会社向け）</t>
    <phoneticPr fontId="4"/>
  </si>
  <si>
    <t>カバード・ボンド向け</t>
    <phoneticPr fontId="8"/>
  </si>
  <si>
    <t>10～100</t>
    <phoneticPr fontId="8"/>
  </si>
  <si>
    <t>法人等向け（特定貸付債権向けを含む）</t>
    <phoneticPr fontId="8"/>
  </si>
  <si>
    <t>　（うち特定貸付債権向け）</t>
    <phoneticPr fontId="6"/>
  </si>
  <si>
    <t>適格中堅中小企業等向け及び個人向け</t>
    <phoneticPr fontId="8"/>
  </si>
  <si>
    <t>45～150</t>
    <phoneticPr fontId="8"/>
  </si>
  <si>
    <t>不動産関連向け</t>
    <rPh sb="0" eb="3">
      <t>フドウサン</t>
    </rPh>
    <rPh sb="3" eb="6">
      <t>カンレンム</t>
    </rPh>
    <phoneticPr fontId="8"/>
  </si>
  <si>
    <t>20～150</t>
  </si>
  <si>
    <t>劣後債権その他資本性証券</t>
    <phoneticPr fontId="8"/>
  </si>
  <si>
    <t>延滞等</t>
    <rPh sb="0" eb="2">
      <t>エンタイ</t>
    </rPh>
    <rPh sb="2" eb="3">
      <t>ナド</t>
    </rPh>
    <phoneticPr fontId="4"/>
  </si>
  <si>
    <t>50～150</t>
    <phoneticPr fontId="4"/>
  </si>
  <si>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</si>
  <si>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</si>
  <si>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</si>
  <si>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4"/>
  </si>
  <si>
    <t>株式及び株式と同等の性質を有するもの</t>
    <rPh sb="0" eb="2">
      <t>カブシキ</t>
    </rPh>
    <rPh sb="2" eb="3">
      <t>オヨ</t>
    </rPh>
    <rPh sb="4" eb="6">
      <t>カブシキ</t>
    </rPh>
    <rPh sb="7" eb="9">
      <t>ドウトウ</t>
    </rPh>
    <rPh sb="10" eb="12">
      <t>セイシツ</t>
    </rPh>
    <rPh sb="13" eb="14">
      <t>ユウ</t>
    </rPh>
    <phoneticPr fontId="8"/>
  </si>
  <si>
    <t>250/400</t>
    <phoneticPr fontId="8"/>
  </si>
  <si>
    <t>上記以外</t>
    <phoneticPr fontId="3"/>
  </si>
  <si>
    <t>-</t>
  </si>
  <si>
    <t>（うち有形固定資産（不動産））</t>
    <phoneticPr fontId="11"/>
  </si>
  <si>
    <t>（うち有形固定資産（不動産）（匿名組合出資持分の裏付資産））</t>
    <phoneticPr fontId="11"/>
  </si>
  <si>
    <t>（うち無形固定資産（借地権））</t>
    <phoneticPr fontId="11"/>
  </si>
  <si>
    <t>（うち上記以外のエクスポージャー）</t>
    <rPh sb="3" eb="5">
      <t>ジョウキ</t>
    </rPh>
    <rPh sb="5" eb="7">
      <t>イガイ</t>
    </rPh>
    <phoneticPr fontId="11"/>
  </si>
  <si>
    <t>-</t>
    <phoneticPr fontId="4"/>
  </si>
  <si>
    <t>証券化</t>
    <phoneticPr fontId="4"/>
  </si>
  <si>
    <t>0～1250</t>
    <phoneticPr fontId="3"/>
  </si>
  <si>
    <t>再証券化</t>
    <phoneticPr fontId="4"/>
  </si>
  <si>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</si>
  <si>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4"/>
  </si>
  <si>
    <t>欄外</t>
    <rPh sb="0" eb="2">
      <t>ランガイ</t>
    </rPh>
    <phoneticPr fontId="4"/>
  </si>
  <si>
    <t>デリバティブ債権（オフバランスに記載）</t>
    <rPh sb="6" eb="8">
      <t>サイケン</t>
    </rPh>
    <rPh sb="16" eb="18">
      <t>キサイ</t>
    </rPh>
    <phoneticPr fontId="11"/>
  </si>
  <si>
    <t>1.　貸借対照表上の資産合計</t>
    <rPh sb="3" eb="9">
      <t>タイシャクタイショウヒョウジョウ</t>
    </rPh>
    <rPh sb="10" eb="14">
      <t>シサンゴウケイ</t>
    </rPh>
    <phoneticPr fontId="11"/>
  </si>
  <si>
    <t>資産合計</t>
    <rPh sb="0" eb="4">
      <t>シサンゴウケイ</t>
    </rPh>
    <phoneticPr fontId="11"/>
  </si>
  <si>
    <t>2.　不動産鑑定評価額</t>
    <rPh sb="3" eb="6">
      <t>フドウサン</t>
    </rPh>
    <rPh sb="6" eb="11">
      <t>カンテイヒョウカガク</t>
    </rPh>
    <phoneticPr fontId="11"/>
  </si>
  <si>
    <t>3.　不動産帳簿価額</t>
    <rPh sb="3" eb="6">
      <t>フドウサン</t>
    </rPh>
    <rPh sb="6" eb="8">
      <t>チョウボ</t>
    </rPh>
    <rPh sb="8" eb="10">
      <t>カガク</t>
    </rPh>
    <phoneticPr fontId="11"/>
  </si>
  <si>
    <t>4.　オンバランス明細合計（1+2-3-欄外）</t>
    <rPh sb="9" eb="11">
      <t>メイサイ</t>
    </rPh>
    <rPh sb="11" eb="13">
      <t>ゴウケイ</t>
    </rPh>
    <rPh sb="20" eb="22">
      <t>ランガイ</t>
    </rPh>
    <phoneticPr fontId="11"/>
  </si>
  <si>
    <t>a. ｵﾝﾊﾞﾗﾝｽ・ｵﾌﾊﾞﾗﾝｽ　ﾘｽｸｱｾｯﾄ総額</t>
    <rPh sb="26" eb="28">
      <t>ソウガク</t>
    </rPh>
    <phoneticPr fontId="4"/>
  </si>
  <si>
    <t>b. 純資産額（帳簿価額）</t>
    <rPh sb="3" eb="6">
      <t>ジュンシサン</t>
    </rPh>
    <rPh sb="6" eb="7">
      <t>ガク</t>
    </rPh>
    <rPh sb="8" eb="12">
      <t>チョウボカガク</t>
    </rPh>
    <phoneticPr fontId="4"/>
  </si>
  <si>
    <t>c. 純資産額（時価）（b+2-3）</t>
    <rPh sb="3" eb="6">
      <t>ジュンシサン</t>
    </rPh>
    <rPh sb="6" eb="7">
      <t>ガク</t>
    </rPh>
    <rPh sb="8" eb="10">
      <t>ジカ</t>
    </rPh>
    <phoneticPr fontId="4"/>
  </si>
  <si>
    <t>リスク・ウェイト(a/c)</t>
    <phoneticPr fontId="4"/>
  </si>
  <si>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4"/>
  </si>
  <si>
    <t>告示上、適用されるリスク・ウェイトについて経過措置が定められている場合であっても、本資料では、かかる経過措置が終了した後に適用されるリスク・ウェイトを記載しています。</t>
    <phoneticPr fontId="4"/>
  </si>
  <si>
    <t>弊社では、告示第48条の2に規定される「デュー・ディリジェンス分析」は実施しておりません。</t>
    <phoneticPr fontId="4"/>
  </si>
  <si>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4"/>
  </si>
  <si>
    <t>「金融機関及び第一種金融商品取引業者及び保険会社向け」の項目は、全て預入時から満期までの期間が3ヶ月以内の預金又は普通預金です。</t>
    <phoneticPr fontId="4"/>
  </si>
  <si>
    <t>他社が運用するファンド向けの出資（匿名組合出資持分等）については、当該ファンドの投資方針等から弊社が適切と判断した分類を行っています。</t>
    <phoneticPr fontId="4"/>
  </si>
  <si>
    <t>告示に定める、他の金融機関等の対象資本等調達手段に相当するエクスポージャーは保有しておりません。</t>
    <phoneticPr fontId="4"/>
  </si>
  <si>
    <t>投資法人の資産構成内容（オフ・バランス）</t>
    <phoneticPr fontId="4"/>
  </si>
  <si>
    <t>投資法人名</t>
    <rPh sb="0" eb="5">
      <t>トウシホウジンメイ</t>
    </rPh>
    <phoneticPr fontId="4"/>
  </si>
  <si>
    <t>作成時点</t>
    <rPh sb="0" eb="2">
      <t>サクセイ</t>
    </rPh>
    <rPh sb="2" eb="4">
      <t>ジテン</t>
    </rPh>
    <phoneticPr fontId="4"/>
  </si>
  <si>
    <t>●標記投資法人の資産（オフ・バランス）構成内容は以下のとおりです。</t>
    <rPh sb="5" eb="7">
      <t>ホウジン</t>
    </rPh>
    <phoneticPr fontId="8"/>
  </si>
  <si>
    <t>掛け目（%）</t>
    <rPh sb="0" eb="1">
      <t>カ</t>
    </rPh>
    <rPh sb="2" eb="3">
      <t>メ</t>
    </rPh>
    <phoneticPr fontId="3"/>
  </si>
  <si>
    <t>想定元本</t>
    <rPh sb="0" eb="4">
      <t>ソウテイガンポン</t>
    </rPh>
    <phoneticPr fontId="4"/>
  </si>
  <si>
    <t>与信相当額</t>
    <rPh sb="0" eb="2">
      <t>ヨシン</t>
    </rPh>
    <rPh sb="2" eb="5">
      <t>ソウトウガク</t>
    </rPh>
    <phoneticPr fontId="4"/>
  </si>
  <si>
    <t>信用リスクアセット</t>
    <rPh sb="0" eb="2">
      <t>シンヨウ</t>
    </rPh>
    <phoneticPr fontId="10"/>
  </si>
  <si>
    <t>任意の時期に無条件で取消可能又は相手方の信用状態が悪化した場合に自動的に取消可能なコミットメント</t>
    <phoneticPr fontId="4"/>
  </si>
  <si>
    <t>短期かつ流動性の高い貿易関連偶発債務</t>
    <rPh sb="16" eb="18">
      <t>サイム</t>
    </rPh>
    <phoneticPr fontId="3"/>
  </si>
  <si>
    <t>コミットメント（項目1に該当するものを除く）</t>
    <rPh sb="8" eb="10">
      <t>コウモク</t>
    </rPh>
    <rPh sb="12" eb="14">
      <t>ガイトウ</t>
    </rPh>
    <rPh sb="19" eb="20">
      <t>ノゾ</t>
    </rPh>
    <phoneticPr fontId="4"/>
  </si>
  <si>
    <t>特定の取引に係る偶発債務（項目2に該当するものを除く）</t>
    <rPh sb="10" eb="12">
      <t>サイム</t>
    </rPh>
    <phoneticPr fontId="4"/>
  </si>
  <si>
    <t>ＮＩＦ又はＲＵＦ</t>
    <phoneticPr fontId="3"/>
  </si>
  <si>
    <t>信用供与に直接代替する偶発債務</t>
    <phoneticPr fontId="4"/>
  </si>
  <si>
    <t>有価証券の貸付、現金若しくは有価証券による担保の提供又は有価証券の買戻条件付売却若しくは売戻条件付購入</t>
    <phoneticPr fontId="8"/>
  </si>
  <si>
    <t>上記のいずれにも該当しない信用供与に代替するオフ・バランス取引</t>
    <phoneticPr fontId="8"/>
  </si>
  <si>
    <t>買戻条件付資産売却又は求償権付資産売却等</t>
    <phoneticPr fontId="6"/>
  </si>
  <si>
    <t>先物資産購入、先渡預金、部分払込株式の購入又は部分払込債券の購入</t>
    <rPh sb="2" eb="4">
      <t>シサン</t>
    </rPh>
    <rPh sb="19" eb="21">
      <t>コウニュウ</t>
    </rPh>
    <rPh sb="30" eb="32">
      <t>コウニュウ</t>
    </rPh>
    <phoneticPr fontId="8"/>
  </si>
  <si>
    <t>派生商品取引</t>
    <rPh sb="0" eb="2">
      <t>ハセイ</t>
    </rPh>
    <rPh sb="2" eb="4">
      <t>ショウヒン</t>
    </rPh>
    <rPh sb="4" eb="6">
      <t>トリヒキ</t>
    </rPh>
    <phoneticPr fontId="8"/>
  </si>
  <si>
    <t>11-1</t>
    <phoneticPr fontId="4"/>
  </si>
  <si>
    <t>外国為替関連取引</t>
    <rPh sb="6" eb="8">
      <t>トリヒキ</t>
    </rPh>
    <phoneticPr fontId="3"/>
  </si>
  <si>
    <t>11-2</t>
    <phoneticPr fontId="4"/>
  </si>
  <si>
    <t>金利関連取引</t>
    <rPh sb="4" eb="6">
      <t>トリヒキ</t>
    </rPh>
    <phoneticPr fontId="3"/>
  </si>
  <si>
    <t>11-3</t>
    <phoneticPr fontId="4"/>
  </si>
  <si>
    <t>金関連取引</t>
    <rPh sb="3" eb="5">
      <t>トリヒキ</t>
    </rPh>
    <phoneticPr fontId="3"/>
  </si>
  <si>
    <t>11-4</t>
    <phoneticPr fontId="4"/>
  </si>
  <si>
    <t>株式関連取引</t>
    <rPh sb="4" eb="6">
      <t>トリヒキ</t>
    </rPh>
    <phoneticPr fontId="3"/>
  </si>
  <si>
    <t>11-5</t>
    <phoneticPr fontId="4"/>
  </si>
  <si>
    <t>貴金属(金を除く)関連取引</t>
    <rPh sb="11" eb="13">
      <t>トリヒキ</t>
    </rPh>
    <phoneticPr fontId="3"/>
  </si>
  <si>
    <t>11-6</t>
    <phoneticPr fontId="4"/>
  </si>
  <si>
    <t>その他のコモディティ関連取引</t>
    <rPh sb="12" eb="14">
      <t>トリヒキ</t>
    </rPh>
    <phoneticPr fontId="8"/>
  </si>
  <si>
    <t>11-7</t>
    <phoneticPr fontId="4"/>
  </si>
  <si>
    <t>クレジット・デリバティブ取引
（カウンター・パーティー・リスク）</t>
    <rPh sb="12" eb="14">
      <t>トリヒキ</t>
    </rPh>
    <phoneticPr fontId="4"/>
  </si>
  <si>
    <t>一括清算ﾈｯﾃｨﾝｸﾞ契約による与信相当額削減効果（△）</t>
    <phoneticPr fontId="4"/>
  </si>
  <si>
    <t>長期決済期間取引</t>
    <rPh sb="6" eb="8">
      <t>トリヒキ</t>
    </rPh>
    <phoneticPr fontId="4"/>
  </si>
  <si>
    <t>未決済取引</t>
    <rPh sb="0" eb="3">
      <t>ミケッサイ</t>
    </rPh>
    <rPh sb="3" eb="5">
      <t>トリヒキ</t>
    </rPh>
    <phoneticPr fontId="4"/>
  </si>
  <si>
    <r>
      <t>証券化ｴｸｽﾎﾟｰｼﾞｬｰに係る</t>
    </r>
    <r>
      <rPr>
        <strike/>
        <sz val="10"/>
        <rFont val="ＭＳ ゴシック"/>
        <family val="3"/>
        <charset val="128"/>
      </rPr>
      <t xml:space="preserve">
</t>
    </r>
    <r>
      <rPr>
        <sz val="10"/>
        <rFont val="ＭＳ ゴシック"/>
        <family val="3"/>
        <charset val="128"/>
      </rPr>
      <t>適格なｻｰﾋﾞｻｰ･ｷｬｯｼｭ･ｱﾄﾞﾊﾞﾝｽの信用供与枠のうち未実行部分</t>
    </r>
    <rPh sb="41" eb="43">
      <t>シンヨウ</t>
    </rPh>
    <rPh sb="43" eb="46">
      <t>キョウヨワク</t>
    </rPh>
    <rPh sb="49" eb="52">
      <t>ミジッコウ</t>
    </rPh>
    <rPh sb="52" eb="54">
      <t>ブブン</t>
    </rPh>
    <phoneticPr fontId="4"/>
  </si>
  <si>
    <t>上記以外のｵﾌ･ﾊﾞﾗﾝｽの証券化ｴｸｽﾎﾟｰｼﾞｬｰ</t>
    <rPh sb="0" eb="2">
      <t>ジョウキ</t>
    </rPh>
    <rPh sb="2" eb="4">
      <t>イガイ</t>
    </rPh>
    <rPh sb="13" eb="16">
      <t>ショウケンカ</t>
    </rPh>
    <rPh sb="16" eb="24">
      <t>エクスポージャー</t>
    </rPh>
    <phoneticPr fontId="8"/>
  </si>
  <si>
    <t>リスク・アセット　オンバランス明細</t>
    <rPh sb="15" eb="17">
      <t>メイサイ</t>
    </rPh>
    <phoneticPr fontId="4"/>
  </si>
  <si>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4"/>
  </si>
  <si>
    <t>a. 財務諸表</t>
    <rPh sb="3" eb="7">
      <t>ザイムショヒョウ</t>
    </rPh>
    <phoneticPr fontId="4"/>
  </si>
  <si>
    <t>科目</t>
    <rPh sb="0" eb="2">
      <t>カモク</t>
    </rPh>
    <phoneticPr fontId="4"/>
  </si>
  <si>
    <t>カウンターパーティ/資産名称</t>
    <rPh sb="10" eb="12">
      <t>シサン</t>
    </rPh>
    <rPh sb="12" eb="14">
      <t>メイショウ</t>
    </rPh>
    <phoneticPr fontId="4"/>
  </si>
  <si>
    <t>リスク資産項目</t>
    <rPh sb="3" eb="7">
      <t>シサンコウモク</t>
    </rPh>
    <phoneticPr fontId="4"/>
  </si>
  <si>
    <t>帳簿価額</t>
    <rPh sb="0" eb="2">
      <t>チョウボ</t>
    </rPh>
    <rPh sb="2" eb="4">
      <t>カガク</t>
    </rPh>
    <phoneticPr fontId="4"/>
  </si>
  <si>
    <t>リスクウェイト</t>
    <phoneticPr fontId="4"/>
  </si>
  <si>
    <t>リスクアセット額</t>
    <rPh sb="7" eb="8">
      <t>ガク</t>
    </rPh>
    <phoneticPr fontId="4"/>
  </si>
  <si>
    <t>財務諸表#</t>
    <rPh sb="0" eb="4">
      <t>ザイムショヒョウ</t>
    </rPh>
    <phoneticPr fontId="4"/>
  </si>
  <si>
    <t>科目＃</t>
    <rPh sb="0" eb="2">
      <t>カモク</t>
    </rPh>
    <phoneticPr fontId="4"/>
  </si>
  <si>
    <t>↑を挿入</t>
    <rPh sb="2" eb="4">
      <t>ソウニュウ</t>
    </rPh>
    <phoneticPr fontId="4"/>
  </si>
  <si>
    <t>b. 別途明細作成</t>
    <rPh sb="3" eb="5">
      <t>ベット</t>
    </rPh>
    <rPh sb="5" eb="7">
      <t>メイサイ</t>
    </rPh>
    <rPh sb="7" eb="9">
      <t>サクセイ</t>
    </rPh>
    <phoneticPr fontId="4"/>
  </si>
  <si>
    <t>#</t>
    <phoneticPr fontId="4"/>
  </si>
  <si>
    <t>宅建業の営業保証金</t>
  </si>
  <si>
    <t>信託差入敷金及び保証金</t>
  </si>
  <si>
    <t>※列を追加、不動産について鑑定評価額で拾えるように修正（71列目に算定価額を手入力）</t>
    <rPh sb="1" eb="2">
      <t>レツ</t>
    </rPh>
    <rPh sb="3" eb="5">
      <t>ツイカ</t>
    </rPh>
    <rPh sb="6" eb="9">
      <t>フドウサン</t>
    </rPh>
    <rPh sb="13" eb="18">
      <t>カンテイヒョウカガク</t>
    </rPh>
    <rPh sb="19" eb="20">
      <t>ヒロ</t>
    </rPh>
    <rPh sb="25" eb="27">
      <t>シュウセイ</t>
    </rPh>
    <rPh sb="30" eb="32">
      <t>レツメ</t>
    </rPh>
    <rPh sb="33" eb="37">
      <t>サンテイカガク</t>
    </rPh>
    <rPh sb="38" eb="41">
      <t>テニュウリョク</t>
    </rPh>
    <phoneticPr fontId="4"/>
  </si>
  <si>
    <t>c. オンバランス外の資産</t>
    <rPh sb="9" eb="10">
      <t>ガイ</t>
    </rPh>
    <rPh sb="11" eb="13">
      <t>シサン</t>
    </rPh>
    <phoneticPr fontId="4"/>
  </si>
  <si>
    <t xml:space="preserve">d. 総資産額合計 (a+b+c) </t>
    <rPh sb="3" eb="7">
      <t>ソウシサンガク</t>
    </rPh>
    <rPh sb="7" eb="9">
      <t>ゴウケイ</t>
    </rPh>
    <phoneticPr fontId="4"/>
  </si>
  <si>
    <t>e. 不動産（鑑定評価額）</t>
    <rPh sb="3" eb="6">
      <t>フドウサン</t>
    </rPh>
    <rPh sb="7" eb="12">
      <t>カンテイヒョウカガク</t>
    </rPh>
    <phoneticPr fontId="4"/>
  </si>
  <si>
    <t>算定価額</t>
    <rPh sb="0" eb="4">
      <t>サンテイカガク</t>
    </rPh>
    <phoneticPr fontId="4"/>
  </si>
  <si>
    <t>不動産</t>
  </si>
  <si>
    <t>リスク・アセット　オフバランス明細</t>
    <rPh sb="15" eb="17">
      <t>メイサイ</t>
    </rPh>
    <phoneticPr fontId="4"/>
  </si>
  <si>
    <t>残存期間</t>
    <rPh sb="0" eb="2">
      <t>ザンゾン</t>
    </rPh>
    <rPh sb="2" eb="4">
      <t>キカン</t>
    </rPh>
    <phoneticPr fontId="4"/>
  </si>
  <si>
    <t>金利スワップ取引</t>
    <rPh sb="0" eb="2">
      <t>キンリ</t>
    </rPh>
    <rPh sb="6" eb="8">
      <t>トリヒキ</t>
    </rPh>
    <phoneticPr fontId="4"/>
  </si>
  <si>
    <t>デリバティブ債権</t>
  </si>
  <si>
    <t>アドオン掛け目</t>
    <rPh sb="4" eb="5">
      <t>カ</t>
    </rPh>
    <rPh sb="6" eb="7">
      <t>メ</t>
    </rPh>
    <phoneticPr fontId="4"/>
  </si>
  <si>
    <t>科目</t>
  </si>
  <si>
    <t>リスク資産項目</t>
  </si>
  <si>
    <t>リスク・ウェイト</t>
  </si>
  <si>
    <t>リスクアセット額</t>
  </si>
  <si>
    <t>個別銘柄与信相当額</t>
    <rPh sb="0" eb="4">
      <t>コベツメイガラ</t>
    </rPh>
    <rPh sb="4" eb="6">
      <t>ヨシン</t>
    </rPh>
    <rPh sb="6" eb="9">
      <t>ソウトウガク</t>
    </rPh>
    <phoneticPr fontId="4"/>
  </si>
  <si>
    <t>期末日</t>
    <rPh sb="0" eb="3">
      <t>キマツビ</t>
    </rPh>
    <phoneticPr fontId="4"/>
  </si>
  <si>
    <t>取引終了日</t>
    <rPh sb="0" eb="2">
      <t>トリヒキ</t>
    </rPh>
    <rPh sb="2" eb="5">
      <t>シュウリョウビ</t>
    </rPh>
    <phoneticPr fontId="4"/>
  </si>
  <si>
    <t>再構築コスト</t>
    <rPh sb="0" eb="3">
      <t>サイコウチク</t>
    </rPh>
    <phoneticPr fontId="4"/>
  </si>
  <si>
    <t>科目＃</t>
  </si>
  <si>
    <t>残存期間</t>
    <rPh sb="0" eb="4">
      <t>ザンゾンキカン</t>
    </rPh>
    <phoneticPr fontId="4"/>
  </si>
  <si>
    <t>取引の区分</t>
    <rPh sb="0" eb="2">
      <t>トリヒキ</t>
    </rPh>
    <rPh sb="3" eb="5">
      <t>クブン</t>
    </rPh>
    <phoneticPr fontId="4"/>
  </si>
  <si>
    <t>残存期間の区分</t>
    <rPh sb="0" eb="2">
      <t>ザンゾン</t>
    </rPh>
    <rPh sb="2" eb="4">
      <t>キカン</t>
    </rPh>
    <rPh sb="5" eb="7">
      <t>クブン</t>
    </rPh>
    <phoneticPr fontId="4"/>
  </si>
  <si>
    <t>関数</t>
    <rPh sb="0" eb="2">
      <t>カンスウ</t>
    </rPh>
    <phoneticPr fontId="4"/>
  </si>
  <si>
    <t>掛け目</t>
    <rPh sb="0" eb="1">
      <t>カ</t>
    </rPh>
    <rPh sb="2" eb="3">
      <t>メ</t>
    </rPh>
    <phoneticPr fontId="4"/>
  </si>
  <si>
    <t>A-格以上金融機関</t>
    <rPh sb="2" eb="3">
      <t>カク</t>
    </rPh>
    <rPh sb="3" eb="5">
      <t>イジョウ</t>
    </rPh>
    <rPh sb="5" eb="9">
      <t>キンユウキカン</t>
    </rPh>
    <phoneticPr fontId="4"/>
  </si>
  <si>
    <t>金利関連取引</t>
    <rPh sb="0" eb="6">
      <t>キンリカンレントリヒキ</t>
    </rPh>
    <phoneticPr fontId="4"/>
  </si>
  <si>
    <t>1年以内</t>
    <rPh sb="1" eb="2">
      <t>ネン</t>
    </rPh>
    <rPh sb="2" eb="4">
      <t>イナイ</t>
    </rPh>
    <phoneticPr fontId="4"/>
  </si>
  <si>
    <t>1年超5年以内</t>
    <rPh sb="1" eb="2">
      <t>ネン</t>
    </rPh>
    <rPh sb="2" eb="3">
      <t>チョウ</t>
    </rPh>
    <rPh sb="4" eb="5">
      <t>ネン</t>
    </rPh>
    <rPh sb="5" eb="7">
      <t>イナイ</t>
    </rPh>
    <phoneticPr fontId="4"/>
  </si>
  <si>
    <t>5年超</t>
    <rPh sb="1" eb="2">
      <t>ネン</t>
    </rPh>
    <rPh sb="2" eb="3">
      <t>チョウ</t>
    </rPh>
    <phoneticPr fontId="4"/>
  </si>
  <si>
    <t>外国為替関連取引及び金関連取引</t>
    <rPh sb="0" eb="4">
      <t>ガイコクカワセ</t>
    </rPh>
    <rPh sb="4" eb="6">
      <t>カンレン</t>
    </rPh>
    <rPh sb="6" eb="8">
      <t>トリヒキ</t>
    </rPh>
    <rPh sb="8" eb="9">
      <t>オヨ</t>
    </rPh>
    <rPh sb="10" eb="11">
      <t>キン</t>
    </rPh>
    <rPh sb="11" eb="13">
      <t>カンレン</t>
    </rPh>
    <rPh sb="13" eb="15">
      <t>トリヒキ</t>
    </rPh>
    <phoneticPr fontId="4"/>
  </si>
  <si>
    <t>↑を挿入</t>
  </si>
  <si>
    <t>外国為替取引</t>
    <rPh sb="4" eb="6">
      <t>トリヒキ</t>
    </rPh>
    <phoneticPr fontId="3"/>
  </si>
  <si>
    <t>コミットメント取引</t>
    <rPh sb="7" eb="9">
      <t>トリヒキ</t>
    </rPh>
    <phoneticPr fontId="4"/>
  </si>
  <si>
    <t>H列を追加「明細（オンバラ）」シートにて参照</t>
    <rPh sb="1" eb="2">
      <t>レツ</t>
    </rPh>
    <rPh sb="3" eb="5">
      <t>ツイカ</t>
    </rPh>
    <rPh sb="6" eb="8">
      <t>メイサイ</t>
    </rPh>
    <rPh sb="20" eb="22">
      <t>サンショウ</t>
    </rPh>
    <phoneticPr fontId="4"/>
  </si>
  <si>
    <t>別途明細作成</t>
    <rPh sb="0" eb="2">
      <t>ベット</t>
    </rPh>
    <rPh sb="2" eb="4">
      <t>メイサイ</t>
    </rPh>
    <rPh sb="4" eb="6">
      <t>サクセイ</t>
    </rPh>
    <phoneticPr fontId="4"/>
  </si>
  <si>
    <t>標準カウンターパーティ</t>
    <rPh sb="0" eb="2">
      <t>ヒョウジュン</t>
    </rPh>
    <phoneticPr fontId="4"/>
  </si>
  <si>
    <t>オンバランス明細</t>
    <rPh sb="6" eb="8">
      <t>メイサイ</t>
    </rPh>
    <phoneticPr fontId="4"/>
  </si>
  <si>
    <t>財務諸表＃</t>
    <rPh sb="0" eb="4">
      <t>ザイムショヒョウ</t>
    </rPh>
    <phoneticPr fontId="4"/>
  </si>
  <si>
    <t>別途明細＃</t>
    <rPh sb="0" eb="2">
      <t>ベット</t>
    </rPh>
    <rPh sb="2" eb="4">
      <t>メイサイ</t>
    </rPh>
    <phoneticPr fontId="4"/>
  </si>
  <si>
    <t>オンバランス外</t>
    <rPh sb="6" eb="7">
      <t>ガイ</t>
    </rPh>
    <phoneticPr fontId="4"/>
  </si>
  <si>
    <t>資産の部</t>
  </si>
  <si>
    <t>流動資産</t>
  </si>
  <si>
    <t>現金及び預金</t>
  </si>
  <si>
    <t>信託現金及び信託預金</t>
  </si>
  <si>
    <t>営業未収入金</t>
  </si>
  <si>
    <t>未収還付法人税等</t>
  </si>
  <si>
    <t>未収消費税等</t>
  </si>
  <si>
    <t>流動資産その他</t>
    <rPh sb="0" eb="4">
      <t>リュウドウシサン</t>
    </rPh>
    <phoneticPr fontId="4"/>
  </si>
  <si>
    <t>流動資産合計</t>
  </si>
  <si>
    <t>固定資産</t>
  </si>
  <si>
    <t>有形固定資産</t>
  </si>
  <si>
    <t>減価償却累計額</t>
  </si>
  <si>
    <t>建物（純額）</t>
  </si>
  <si>
    <t>構築物（純額）</t>
  </si>
  <si>
    <t>工具、器具及び備品（純額）</t>
  </si>
  <si>
    <t>土地</t>
  </si>
  <si>
    <t>信託建物</t>
  </si>
  <si>
    <t>信託建物（純額）</t>
  </si>
  <si>
    <t>信託構築物</t>
  </si>
  <si>
    <t>信託構築物（純額）</t>
  </si>
  <si>
    <t>信託機械及び装置（純額）</t>
  </si>
  <si>
    <t>信託工具、器具及び備品（純額）</t>
  </si>
  <si>
    <t>信託土地</t>
  </si>
  <si>
    <t>信託建設仮勘定</t>
  </si>
  <si>
    <t>無形固定資産</t>
  </si>
  <si>
    <t>のれん</t>
  </si>
  <si>
    <t>信託借地権</t>
  </si>
  <si>
    <t>その他無形固定資産</t>
  </si>
  <si>
    <t>信託その他無形固定資産</t>
  </si>
  <si>
    <t>無形固定資産合計</t>
  </si>
  <si>
    <t>投資その他の資産</t>
  </si>
  <si>
    <t>投資有価証券</t>
  </si>
  <si>
    <t>Y</t>
    <phoneticPr fontId="4"/>
  </si>
  <si>
    <t>長期前払費用</t>
  </si>
  <si>
    <t>投資その他の資産その他</t>
    <rPh sb="10" eb="11">
      <t>ホカ</t>
    </rPh>
    <phoneticPr fontId="4"/>
  </si>
  <si>
    <t>投資その他の資産合計</t>
  </si>
  <si>
    <t>固定資産合計</t>
  </si>
  <si>
    <t>繰延資産</t>
  </si>
  <si>
    <t>投資口交付費</t>
  </si>
  <si>
    <t>投資法人債発行費</t>
  </si>
  <si>
    <t>繰延資産合計</t>
  </si>
  <si>
    <t>資産合計</t>
  </si>
  <si>
    <t>↑の行を追加</t>
    <rPh sb="2" eb="3">
      <t>ギョウ</t>
    </rPh>
    <rPh sb="4" eb="6">
      <t>ツイカ</t>
    </rPh>
    <phoneticPr fontId="4"/>
  </si>
  <si>
    <t>科目対照表</t>
    <phoneticPr fontId="4"/>
  </si>
  <si>
    <t>＃</t>
    <phoneticPr fontId="4"/>
  </si>
  <si>
    <t>RW</t>
    <phoneticPr fontId="4"/>
  </si>
  <si>
    <t>補足説明</t>
    <rPh sb="0" eb="4">
      <t>ホソクセツメイ</t>
    </rPh>
    <phoneticPr fontId="4"/>
  </si>
  <si>
    <t>管理＃</t>
    <rPh sb="0" eb="2">
      <t>カンリ</t>
    </rPh>
    <phoneticPr fontId="4"/>
  </si>
  <si>
    <t>資産項目2</t>
    <rPh sb="0" eb="4">
      <t>シサンコウモク</t>
    </rPh>
    <phoneticPr fontId="4"/>
  </si>
  <si>
    <t>オフバランス資産。金利スワップ等が該当。カウンターパーティの格付がA-以上であればRW30%</t>
    <rPh sb="6" eb="8">
      <t>シサン</t>
    </rPh>
    <rPh sb="9" eb="11">
      <t>キンリ</t>
    </rPh>
    <rPh sb="15" eb="16">
      <t>トウ</t>
    </rPh>
    <rPh sb="17" eb="19">
      <t>ガイトウ</t>
    </rPh>
    <rPh sb="30" eb="32">
      <t>カクヅケ</t>
    </rPh>
    <rPh sb="35" eb="37">
      <t>イジョウ</t>
    </rPh>
    <phoneticPr fontId="4"/>
  </si>
  <si>
    <t>オフバランス資産。為替スワップ等が該当。カウンターパーティの格付がA-以上であればRW30%</t>
    <rPh sb="6" eb="8">
      <t>シサン</t>
    </rPh>
    <rPh sb="9" eb="11">
      <t>カワセ</t>
    </rPh>
    <rPh sb="15" eb="16">
      <t>トウ</t>
    </rPh>
    <rPh sb="17" eb="19">
      <t>ガイトウ</t>
    </rPh>
    <rPh sb="30" eb="32">
      <t>カクヅケ</t>
    </rPh>
    <rPh sb="35" eb="37">
      <t>イジョウ</t>
    </rPh>
    <phoneticPr fontId="4"/>
  </si>
  <si>
    <t>我が国の中央政府及び中央銀行向け</t>
  </si>
  <si>
    <t>コミットメント</t>
  </si>
  <si>
    <t>オフバランス資産。</t>
    <rPh sb="6" eb="8">
      <t>シサン</t>
    </rPh>
    <phoneticPr fontId="4"/>
  </si>
  <si>
    <t>金融機関及び第一種金融商品取引業者及び保険会社向け</t>
  </si>
  <si>
    <t>短期（３ヶ月以内）円建て預金（BBB-格以上）</t>
    <rPh sb="0" eb="2">
      <t>タンキ</t>
    </rPh>
    <rPh sb="5" eb="6">
      <t>ゲツ</t>
    </rPh>
    <rPh sb="6" eb="8">
      <t>イナイ</t>
    </rPh>
    <rPh sb="9" eb="10">
      <t>エン</t>
    </rPh>
    <rPh sb="10" eb="11">
      <t>ダ</t>
    </rPh>
    <rPh sb="12" eb="14">
      <t>ヨキン</t>
    </rPh>
    <rPh sb="19" eb="20">
      <t>カク</t>
    </rPh>
    <rPh sb="20" eb="22">
      <t>イジョウ</t>
    </rPh>
    <phoneticPr fontId="4"/>
  </si>
  <si>
    <t>現金はRW０。全て預金、全て短期（3か月以内）、金融機関格付BBB格以上であればRW20%</t>
    <rPh sb="0" eb="2">
      <t>ゲンキン</t>
    </rPh>
    <rPh sb="7" eb="8">
      <t>スベ</t>
    </rPh>
    <rPh sb="9" eb="11">
      <t>ヨキン</t>
    </rPh>
    <rPh sb="12" eb="13">
      <t>スベ</t>
    </rPh>
    <rPh sb="14" eb="16">
      <t>タンキ</t>
    </rPh>
    <rPh sb="19" eb="20">
      <t>ゲツ</t>
    </rPh>
    <rPh sb="20" eb="22">
      <t>イナイ</t>
    </rPh>
    <rPh sb="24" eb="28">
      <t>キンユウキカン</t>
    </rPh>
    <rPh sb="28" eb="30">
      <t>カクヅ</t>
    </rPh>
    <rPh sb="33" eb="34">
      <t>カク</t>
    </rPh>
    <rPh sb="34" eb="36">
      <t>イジョウ</t>
    </rPh>
    <phoneticPr fontId="4"/>
  </si>
  <si>
    <t>信託現金はRW０。全て信託預金、全て短期（3か月以内）、金融機関格付BBB格以上であればRW20%</t>
    <rPh sb="0" eb="2">
      <t>シンタク</t>
    </rPh>
    <rPh sb="2" eb="4">
      <t>ゲンキン</t>
    </rPh>
    <rPh sb="9" eb="10">
      <t>スベ</t>
    </rPh>
    <rPh sb="11" eb="13">
      <t>シンタク</t>
    </rPh>
    <rPh sb="13" eb="15">
      <t>ヨキン</t>
    </rPh>
    <rPh sb="16" eb="17">
      <t>スベ</t>
    </rPh>
    <rPh sb="18" eb="20">
      <t>タンキ</t>
    </rPh>
    <rPh sb="23" eb="24">
      <t>ゲツ</t>
    </rPh>
    <rPh sb="24" eb="26">
      <t>イナイ</t>
    </rPh>
    <rPh sb="28" eb="32">
      <t>キンユウキカン</t>
    </rPh>
    <rPh sb="32" eb="34">
      <t>カクヅ</t>
    </rPh>
    <rPh sb="37" eb="38">
      <t>カク</t>
    </rPh>
    <rPh sb="38" eb="40">
      <t>イジョウ</t>
    </rPh>
    <phoneticPr fontId="4"/>
  </si>
  <si>
    <t>法人等向け（特定貸付債権向けを含む）</t>
  </si>
  <si>
    <t>法人等</t>
    <rPh sb="0" eb="3">
      <t>ホウジントウ</t>
    </rPh>
    <phoneticPr fontId="4"/>
  </si>
  <si>
    <t>テナントからの電気代徴収等、主に企業向け未収金の前提。個人も含める。保守的にRW100%</t>
    <rPh sb="7" eb="10">
      <t>デンキダイ</t>
    </rPh>
    <rPh sb="10" eb="12">
      <t>チョウシュウ</t>
    </rPh>
    <rPh sb="12" eb="13">
      <t>トウ</t>
    </rPh>
    <rPh sb="14" eb="15">
      <t>オモ</t>
    </rPh>
    <rPh sb="16" eb="18">
      <t>キギョウ</t>
    </rPh>
    <rPh sb="18" eb="19">
      <t>ム</t>
    </rPh>
    <rPh sb="20" eb="23">
      <t>ミシュウキン</t>
    </rPh>
    <rPh sb="24" eb="26">
      <t>ゼンテイ</t>
    </rPh>
    <rPh sb="27" eb="29">
      <t>コジン</t>
    </rPh>
    <rPh sb="30" eb="31">
      <t>フク</t>
    </rPh>
    <rPh sb="34" eb="37">
      <t>ホシュテキ</t>
    </rPh>
    <phoneticPr fontId="4"/>
  </si>
  <si>
    <t>外国の中央政府等以外の公共部門向け（カバード・ボンド除く）</t>
  </si>
  <si>
    <t>ＰＭ会社営業未収入金</t>
  </si>
  <si>
    <t>主に企業向け未収金の前提。保守的にRW100%</t>
    <rPh sb="0" eb="1">
      <t>オモ</t>
    </rPh>
    <rPh sb="2" eb="4">
      <t>キギョウ</t>
    </rPh>
    <rPh sb="4" eb="5">
      <t>ム</t>
    </rPh>
    <rPh sb="6" eb="9">
      <t>ミシュウキン</t>
    </rPh>
    <rPh sb="10" eb="12">
      <t>ゼンテイ</t>
    </rPh>
    <rPh sb="13" eb="16">
      <t>ホシュテキ</t>
    </rPh>
    <phoneticPr fontId="4"/>
  </si>
  <si>
    <t>還付予定の消費税、RWは０</t>
    <rPh sb="0" eb="4">
      <t>カンプヨテイ</t>
    </rPh>
    <rPh sb="5" eb="8">
      <t>ショウヒゼイ</t>
    </rPh>
    <phoneticPr fontId="4"/>
  </si>
  <si>
    <t>前払費用</t>
  </si>
  <si>
    <t>主に企業向けの管理雑経費を前提。保守的にRW100%を採用</t>
    <rPh sb="0" eb="1">
      <t>オモ</t>
    </rPh>
    <rPh sb="2" eb="4">
      <t>キギョウ</t>
    </rPh>
    <rPh sb="4" eb="5">
      <t>ム</t>
    </rPh>
    <rPh sb="7" eb="12">
      <t>カンリザツケイヒ</t>
    </rPh>
    <rPh sb="13" eb="15">
      <t>ゼンテイ</t>
    </rPh>
    <rPh sb="16" eb="19">
      <t>ホシュテキ</t>
    </rPh>
    <rPh sb="27" eb="29">
      <t>サイヨウ</t>
    </rPh>
    <phoneticPr fontId="4"/>
  </si>
  <si>
    <t>還付予定の法人税、RWは０</t>
    <rPh sb="0" eb="4">
      <t>カンプヨテイ</t>
    </rPh>
    <rPh sb="5" eb="8">
      <t>ホウジンゼイ</t>
    </rPh>
    <phoneticPr fontId="4"/>
  </si>
  <si>
    <t>上記以外（うち上記以外のエクスポージャー）</t>
  </si>
  <si>
    <t>主に企業向け（仮払金等）の前提。保守的にRW100%</t>
    <rPh sb="0" eb="1">
      <t>オモ</t>
    </rPh>
    <rPh sb="2" eb="4">
      <t>キギョウ</t>
    </rPh>
    <rPh sb="4" eb="5">
      <t>ム</t>
    </rPh>
    <rPh sb="7" eb="10">
      <t>カリバライキン</t>
    </rPh>
    <rPh sb="10" eb="11">
      <t>トウ</t>
    </rPh>
    <rPh sb="13" eb="15">
      <t>ゼンテイ</t>
    </rPh>
    <rPh sb="16" eb="19">
      <t>ホシュテキ</t>
    </rPh>
    <phoneticPr fontId="4"/>
  </si>
  <si>
    <t>上記以外（うち有形固定資産（不動産））</t>
    <phoneticPr fontId="4"/>
  </si>
  <si>
    <t>不動産</t>
    <rPh sb="0" eb="3">
      <t>フドウサン</t>
    </rPh>
    <phoneticPr fontId="4"/>
  </si>
  <si>
    <t>不動産は個別にRW定められていない、上記以外のエクスポージャーとしてRW100%を採用</t>
    <rPh sb="0" eb="3">
      <t>フドウサン</t>
    </rPh>
    <rPh sb="4" eb="6">
      <t>コベツ</t>
    </rPh>
    <rPh sb="9" eb="10">
      <t>サダ</t>
    </rPh>
    <rPh sb="18" eb="20">
      <t>ジョウキ</t>
    </rPh>
    <rPh sb="20" eb="22">
      <t>イガイ</t>
    </rPh>
    <rPh sb="41" eb="43">
      <t>サイヨウ</t>
    </rPh>
    <phoneticPr fontId="4"/>
  </si>
  <si>
    <t>　（うち第一種金融商品取引業者及び保険会社向け）</t>
  </si>
  <si>
    <t>金融機関及び第一種金融商品取引業者及び保険会社向け　（うち第一種金融商品取引業者及び保険会社向け）</t>
  </si>
  <si>
    <t>貸倒引当金</t>
  </si>
  <si>
    <t>貸倒引当金はリスク資産の額から差し引くことが可能、法人向けの-100%として計算</t>
    <rPh sb="0" eb="5">
      <t>カシダオレヒキアテキン</t>
    </rPh>
    <rPh sb="22" eb="24">
      <t>カノウ</t>
    </rPh>
    <rPh sb="25" eb="27">
      <t>ホウジン</t>
    </rPh>
    <rPh sb="27" eb="28">
      <t>ム</t>
    </rPh>
    <rPh sb="38" eb="40">
      <t>ケイサン</t>
    </rPh>
    <phoneticPr fontId="4"/>
  </si>
  <si>
    <t>カバード・ボンド向け</t>
  </si>
  <si>
    <t>機械及び装置（純額）</t>
  </si>
  <si>
    <t>　（うち特定貸付債権向け）</t>
  </si>
  <si>
    <t>法人等向け（特定貸付債権向けを含む）　（うち特定貸付債権向け）</t>
  </si>
  <si>
    <t>適格中堅中小企業等向け及び個人向け</t>
  </si>
  <si>
    <t>不動産関連向け</t>
  </si>
  <si>
    <t>建設仮勘定</t>
  </si>
  <si>
    <t>劣後債権その他資本性証券</t>
  </si>
  <si>
    <t>上記以外（うち有形固定資産（不動産））</t>
  </si>
  <si>
    <t>株式会社地域経済活性化支援機構等による保証付</t>
  </si>
  <si>
    <t>株式及び株式と同等の性質を有するもの</t>
  </si>
  <si>
    <t>信託リース資産（純額）</t>
  </si>
  <si>
    <t>上記以外</t>
  </si>
  <si>
    <t>（うち有形固定資産（不動産））</t>
    <rPh sb="3" eb="9">
      <t>ユウケイコテイシサン</t>
    </rPh>
    <rPh sb="10" eb="13">
      <t>フドウサン</t>
    </rPh>
    <phoneticPr fontId="11"/>
  </si>
  <si>
    <t>借地権</t>
  </si>
  <si>
    <t>上記以外（うち無形固定資産（借地権））</t>
  </si>
  <si>
    <t>2027/4以降の新リース会計基準では、使用権資産として固定資産に計上されてRW100%。</t>
    <rPh sb="6" eb="8">
      <t>イコウ</t>
    </rPh>
    <rPh sb="9" eb="10">
      <t>シン</t>
    </rPh>
    <rPh sb="13" eb="17">
      <t>カイケイキジュン</t>
    </rPh>
    <rPh sb="20" eb="23">
      <t>シヨウケン</t>
    </rPh>
    <rPh sb="23" eb="25">
      <t>シサン</t>
    </rPh>
    <rPh sb="28" eb="32">
      <t>コテイシサン</t>
    </rPh>
    <rPh sb="33" eb="35">
      <t>ケイジョウ</t>
    </rPh>
    <phoneticPr fontId="4"/>
  </si>
  <si>
    <t>（うち有形固定資産（不動産）（匿名組合出資持分の裏付資産））</t>
    <phoneticPr fontId="4"/>
  </si>
  <si>
    <t>上記以外（うち有形固定資産（不動産）（匿名組合出資持分の裏付資産）））</t>
    <phoneticPr fontId="4"/>
  </si>
  <si>
    <t>（うち無形固定資産（借地権））</t>
    <rPh sb="3" eb="5">
      <t>ムケイ</t>
    </rPh>
    <rPh sb="5" eb="7">
      <t>コテイ</t>
    </rPh>
    <rPh sb="7" eb="9">
      <t>シサン</t>
    </rPh>
    <rPh sb="10" eb="13">
      <t>シャクチケン</t>
    </rPh>
    <phoneticPr fontId="11"/>
  </si>
  <si>
    <t>商標権</t>
  </si>
  <si>
    <t>自己資本控除項目、欄外に記載</t>
    <rPh sb="0" eb="8">
      <t>ジコシホンコウジョコウモク</t>
    </rPh>
    <rPh sb="9" eb="11">
      <t>ランガイ</t>
    </rPh>
    <rPh sb="12" eb="14">
      <t>キサイ</t>
    </rPh>
    <phoneticPr fontId="4"/>
  </si>
  <si>
    <t>上記以外（うち上記以外のエクスポージャー）</t>
    <rPh sb="7" eb="9">
      <t>ジョウキ</t>
    </rPh>
    <phoneticPr fontId="4"/>
  </si>
  <si>
    <t>証券化</t>
  </si>
  <si>
    <t>無形固定資産その他</t>
  </si>
  <si>
    <t>再証券化</t>
  </si>
  <si>
    <t>複数の資産を裏付とする資産（所謂ファンド）のうち、個々の資産の把握が困難な資産</t>
  </si>
  <si>
    <t>上記以外（うち有形固定資産（不動産）（匿名組合出資持分の裏付資産）））</t>
  </si>
  <si>
    <t>株式は250%（投機的ではない前提）、TK出資の場合にはルックスルー対応の選択可能</t>
    <rPh sb="0" eb="2">
      <t>カブシキ</t>
    </rPh>
    <rPh sb="8" eb="11">
      <t>トウキテキ</t>
    </rPh>
    <rPh sb="15" eb="17">
      <t>ゼンテイ</t>
    </rPh>
    <rPh sb="21" eb="23">
      <t>シュッシ</t>
    </rPh>
    <rPh sb="24" eb="26">
      <t>バアイ</t>
    </rPh>
    <rPh sb="34" eb="36">
      <t>タイオウ</t>
    </rPh>
    <rPh sb="37" eb="39">
      <t>センタク</t>
    </rPh>
    <rPh sb="39" eb="41">
      <t>カノウ</t>
    </rPh>
    <phoneticPr fontId="4"/>
  </si>
  <si>
    <t>関係会社株式</t>
  </si>
  <si>
    <t>株式は250%（投機的ではない前提）</t>
    <rPh sb="0" eb="2">
      <t>カブシキ</t>
    </rPh>
    <rPh sb="8" eb="11">
      <t>トウキテキ</t>
    </rPh>
    <rPh sb="15" eb="17">
      <t>ゼンテイ</t>
    </rPh>
    <phoneticPr fontId="4"/>
  </si>
  <si>
    <t>その他の関係会社有価証券</t>
  </si>
  <si>
    <t>差入敷金及び保証金</t>
  </si>
  <si>
    <t>主に企業向け（テナント）の前提。個人も含める。保守的にRW100%を採用</t>
    <rPh sb="0" eb="1">
      <t>オモ</t>
    </rPh>
    <rPh sb="2" eb="4">
      <t>キギョウ</t>
    </rPh>
    <rPh sb="4" eb="5">
      <t>ム</t>
    </rPh>
    <rPh sb="13" eb="15">
      <t>ゼンテイ</t>
    </rPh>
    <rPh sb="16" eb="18">
      <t>コジン</t>
    </rPh>
    <rPh sb="19" eb="20">
      <t>フク</t>
    </rPh>
    <rPh sb="23" eb="26">
      <t>ホシュテキ</t>
    </rPh>
    <rPh sb="34" eb="36">
      <t>サイヨウ</t>
    </rPh>
    <phoneticPr fontId="4"/>
  </si>
  <si>
    <t>敷金及び保証金</t>
  </si>
  <si>
    <t>信託敷金及び保証金</t>
    <rPh sb="0" eb="2">
      <t>シンタク</t>
    </rPh>
    <phoneticPr fontId="4"/>
  </si>
  <si>
    <t>主に保険料、借入に係るUFF等。一部企業を含むため保守的にRW100%を採用</t>
    <rPh sb="0" eb="1">
      <t>オモ</t>
    </rPh>
    <rPh sb="2" eb="5">
      <t>ホケンリョウ</t>
    </rPh>
    <rPh sb="6" eb="8">
      <t>カリイレ</t>
    </rPh>
    <rPh sb="9" eb="10">
      <t>カカ</t>
    </rPh>
    <rPh sb="14" eb="15">
      <t>トウ</t>
    </rPh>
    <rPh sb="16" eb="18">
      <t>イチブ</t>
    </rPh>
    <rPh sb="18" eb="20">
      <t>キギョウ</t>
    </rPh>
    <rPh sb="21" eb="22">
      <t>フク</t>
    </rPh>
    <rPh sb="25" eb="28">
      <t>ホシュテキ</t>
    </rPh>
    <rPh sb="36" eb="38">
      <t>サイヨウ</t>
    </rPh>
    <phoneticPr fontId="4"/>
  </si>
  <si>
    <t>長期預け金</t>
  </si>
  <si>
    <t>株式等、250%（投機的ではない前提）</t>
    <rPh sb="0" eb="2">
      <t>カブシキ</t>
    </rPh>
    <rPh sb="2" eb="3">
      <t>トウ</t>
    </rPh>
    <rPh sb="9" eb="12">
      <t>トウキテキ</t>
    </rPh>
    <rPh sb="16" eb="18">
      <t>ゼンテイ</t>
    </rPh>
    <phoneticPr fontId="4"/>
  </si>
  <si>
    <t>修繕積立金</t>
  </si>
  <si>
    <t>上記以外として保守的にRW100%を採用</t>
    <rPh sb="0" eb="2">
      <t>ジョウキ</t>
    </rPh>
    <rPh sb="2" eb="4">
      <t>イガイ</t>
    </rPh>
    <rPh sb="7" eb="10">
      <t>ホシュテキ</t>
    </rPh>
    <rPh sb="18" eb="20">
      <t>サイヨウ</t>
    </rPh>
    <phoneticPr fontId="4"/>
  </si>
  <si>
    <t>繰延税金資産</t>
  </si>
  <si>
    <t>差入保証金</t>
  </si>
  <si>
    <t>金利関連取引</t>
    <phoneticPr fontId="4"/>
  </si>
  <si>
    <t>オフバランス資産の正の構築コスト。金融機関格付A-格以上であればRW30%</t>
    <rPh sb="6" eb="8">
      <t>シサン</t>
    </rPh>
    <rPh sb="9" eb="10">
      <t>セイ</t>
    </rPh>
    <rPh sb="11" eb="13">
      <t>コウチク</t>
    </rPh>
    <rPh sb="17" eb="21">
      <t>キンユウキカン</t>
    </rPh>
    <rPh sb="21" eb="23">
      <t>カクヅ</t>
    </rPh>
    <rPh sb="25" eb="26">
      <t>カク</t>
    </rPh>
    <rPh sb="26" eb="28">
      <t>イジョウ</t>
    </rPh>
    <phoneticPr fontId="4"/>
  </si>
  <si>
    <t>任意の時期に無条件で取消可能又は相手方の信用状態が悪化した場合に自動的に取消可能なコミットメント</t>
  </si>
  <si>
    <t>追加「明細（オンバラ）」シートにて使用</t>
    <rPh sb="0" eb="2">
      <t>ツイカ</t>
    </rPh>
    <rPh sb="3" eb="5">
      <t>メイサイ</t>
    </rPh>
    <rPh sb="17" eb="19">
      <t>シヨウ</t>
    </rPh>
    <phoneticPr fontId="4"/>
  </si>
  <si>
    <t>宅建業の営業保証金</t>
    <phoneticPr fontId="4"/>
  </si>
  <si>
    <t>我が国の中央政府及び中央銀行向け</t>
    <phoneticPr fontId="4"/>
  </si>
  <si>
    <t>投資法人はみなし宅建業者として営業保証金1,000万円の供託が必要（宅建業法77条の2、25条2項）</t>
    <rPh sb="0" eb="4">
      <t>トウシホウジン</t>
    </rPh>
    <rPh sb="8" eb="12">
      <t>タッケンギョウシャ</t>
    </rPh>
    <rPh sb="15" eb="20">
      <t>エイギョウホショウキン</t>
    </rPh>
    <rPh sb="25" eb="27">
      <t>マンエン</t>
    </rPh>
    <rPh sb="28" eb="30">
      <t>キョウタク</t>
    </rPh>
    <rPh sb="31" eb="33">
      <t>ヒツヨウ</t>
    </rPh>
    <rPh sb="34" eb="38">
      <t>タッケンギョウホウ</t>
    </rPh>
    <rPh sb="40" eb="41">
      <t>ジョウ</t>
    </rPh>
    <rPh sb="46" eb="47">
      <t>ジョウ</t>
    </rPh>
    <rPh sb="48" eb="49">
      <t>コウ</t>
    </rPh>
    <phoneticPr fontId="4"/>
  </si>
  <si>
    <t>ＮＩＦ又はＲＵＦ</t>
  </si>
  <si>
    <t>信用供与に直接代替する偶発債務</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</si>
  <si>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</si>
  <si>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</si>
  <si>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</si>
  <si>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一括清算ﾈｯﾃｨﾝｸﾞ契約による与信相当額削減効果（△）</t>
  </si>
  <si>
    <t>金融機関格付</t>
    <rPh sb="0" eb="4">
      <t>キンユウキカン</t>
    </rPh>
    <rPh sb="4" eb="6">
      <t>カクヅ</t>
    </rPh>
    <phoneticPr fontId="4"/>
  </si>
  <si>
    <t>短期（３ヶ月以内）円建て</t>
    <rPh sb="0" eb="2">
      <t>タンキ</t>
    </rPh>
    <rPh sb="5" eb="6">
      <t>ゲツ</t>
    </rPh>
    <rPh sb="6" eb="8">
      <t>イナイ</t>
    </rPh>
    <rPh sb="9" eb="10">
      <t>エン</t>
    </rPh>
    <rPh sb="10" eb="11">
      <t>ダ</t>
    </rPh>
    <phoneticPr fontId="4"/>
  </si>
  <si>
    <t>金融機関</t>
    <rPh sb="0" eb="4">
      <t>キンユウキカン</t>
    </rPh>
    <phoneticPr fontId="4"/>
  </si>
  <si>
    <t>事業会社</t>
    <rPh sb="0" eb="4">
      <t>ジギョウガイシャ</t>
    </rPh>
    <phoneticPr fontId="4"/>
  </si>
  <si>
    <t>格付</t>
    <rPh sb="0" eb="2">
      <t>カクヅ</t>
    </rPh>
    <phoneticPr fontId="4"/>
  </si>
  <si>
    <t>現金・預金</t>
    <rPh sb="0" eb="2">
      <t>ゲンキン</t>
    </rPh>
    <rPh sb="3" eb="5">
      <t>ヨキン</t>
    </rPh>
    <phoneticPr fontId="4"/>
  </si>
  <si>
    <t>AAA</t>
    <phoneticPr fontId="4"/>
  </si>
  <si>
    <t>Aaa</t>
    <phoneticPr fontId="4"/>
  </si>
  <si>
    <t>金融機関名</t>
    <rPh sb="0" eb="5">
      <t>キンユウキカンメイ</t>
    </rPh>
    <phoneticPr fontId="4"/>
  </si>
  <si>
    <t>リスク資産項目</t>
    <rPh sb="3" eb="5">
      <t>シサン</t>
    </rPh>
    <rPh sb="5" eb="7">
      <t>コウモク</t>
    </rPh>
    <phoneticPr fontId="4"/>
  </si>
  <si>
    <t>採用格付</t>
    <rPh sb="0" eb="2">
      <t>サイヨウ</t>
    </rPh>
    <rPh sb="2" eb="4">
      <t>カクヅ</t>
    </rPh>
    <phoneticPr fontId="4"/>
  </si>
  <si>
    <t>Moody's</t>
    <phoneticPr fontId="4"/>
  </si>
  <si>
    <t>S&amp;P</t>
    <phoneticPr fontId="4"/>
  </si>
  <si>
    <t>Fitch</t>
    <phoneticPr fontId="4"/>
  </si>
  <si>
    <t>R&amp;I</t>
    <phoneticPr fontId="4"/>
  </si>
  <si>
    <t>JCR</t>
    <phoneticPr fontId="4"/>
  </si>
  <si>
    <t>AA+</t>
    <phoneticPr fontId="4"/>
  </si>
  <si>
    <t>Aa1</t>
    <phoneticPr fontId="4"/>
  </si>
  <si>
    <t>現金</t>
    <rPh sb="0" eb="2">
      <t>ゲンキン</t>
    </rPh>
    <phoneticPr fontId="4"/>
  </si>
  <si>
    <t>AA</t>
  </si>
  <si>
    <t>Aa2</t>
    <phoneticPr fontId="4"/>
  </si>
  <si>
    <t>X</t>
    <phoneticPr fontId="4"/>
  </si>
  <si>
    <t>A1</t>
    <phoneticPr fontId="4"/>
  </si>
  <si>
    <t>A</t>
    <phoneticPr fontId="4"/>
  </si>
  <si>
    <t>AA</t>
    <phoneticPr fontId="4"/>
  </si>
  <si>
    <t>AA-</t>
    <phoneticPr fontId="4"/>
  </si>
  <si>
    <t>Aa3</t>
    <phoneticPr fontId="4"/>
  </si>
  <si>
    <t>A+</t>
    <phoneticPr fontId="4"/>
  </si>
  <si>
    <t>XX</t>
    <phoneticPr fontId="4"/>
  </si>
  <si>
    <t>A1</t>
  </si>
  <si>
    <t>A</t>
  </si>
  <si>
    <t>A2</t>
    <phoneticPr fontId="4"/>
  </si>
  <si>
    <t>A-</t>
    <phoneticPr fontId="4"/>
  </si>
  <si>
    <t>A3</t>
    <phoneticPr fontId="4"/>
  </si>
  <si>
    <t>XXX</t>
    <phoneticPr fontId="4"/>
  </si>
  <si>
    <t>BBB+</t>
    <phoneticPr fontId="4"/>
  </si>
  <si>
    <t>Baa1</t>
    <phoneticPr fontId="4"/>
  </si>
  <si>
    <t>BBB</t>
  </si>
  <si>
    <t>Baa2</t>
    <phoneticPr fontId="4"/>
  </si>
  <si>
    <t>BBB-</t>
    <phoneticPr fontId="4"/>
  </si>
  <si>
    <t>Baa3</t>
    <phoneticPr fontId="4"/>
  </si>
  <si>
    <t>BB+</t>
    <phoneticPr fontId="4"/>
  </si>
  <si>
    <t>Ba1</t>
    <phoneticPr fontId="4"/>
  </si>
  <si>
    <t>YY</t>
    <phoneticPr fontId="4"/>
  </si>
  <si>
    <t>BB</t>
  </si>
  <si>
    <t>Ba2</t>
    <phoneticPr fontId="4"/>
  </si>
  <si>
    <t>BB-</t>
    <phoneticPr fontId="4"/>
  </si>
  <si>
    <t>Ba3</t>
    <phoneticPr fontId="4"/>
  </si>
  <si>
    <t>YYY</t>
    <phoneticPr fontId="4"/>
  </si>
  <si>
    <t>B+</t>
    <phoneticPr fontId="4"/>
  </si>
  <si>
    <t>B1</t>
    <phoneticPr fontId="4"/>
  </si>
  <si>
    <t>B</t>
  </si>
  <si>
    <t>B2</t>
    <phoneticPr fontId="4"/>
  </si>
  <si>
    <t>Z</t>
    <phoneticPr fontId="4"/>
  </si>
  <si>
    <t>AA-</t>
  </si>
  <si>
    <t>B-</t>
    <phoneticPr fontId="4"/>
  </si>
  <si>
    <t>B3</t>
    <phoneticPr fontId="4"/>
  </si>
  <si>
    <t>CCC+</t>
    <phoneticPr fontId="4"/>
  </si>
  <si>
    <t>Caa1</t>
    <phoneticPr fontId="4"/>
  </si>
  <si>
    <t>ZZ</t>
    <phoneticPr fontId="4"/>
  </si>
  <si>
    <t>CCC</t>
  </si>
  <si>
    <t>Caa2</t>
    <phoneticPr fontId="4"/>
  </si>
  <si>
    <t>CCC-</t>
    <phoneticPr fontId="4"/>
  </si>
  <si>
    <t>Caa3</t>
    <phoneticPr fontId="4"/>
  </si>
  <si>
    <t>ZZZ</t>
    <phoneticPr fontId="4"/>
  </si>
  <si>
    <t>CC</t>
  </si>
  <si>
    <t>Ca</t>
    <phoneticPr fontId="4"/>
  </si>
  <si>
    <t>D</t>
  </si>
  <si>
    <t>C</t>
    <phoneticPr fontId="4"/>
  </si>
  <si>
    <t>Baa3</t>
  </si>
  <si>
    <t>中堅中小企業</t>
    <rPh sb="0" eb="6">
      <t>チュウケンチュウショウキギョウ</t>
    </rPh>
    <phoneticPr fontId="4"/>
  </si>
  <si>
    <t>直近の連結売上高が50億円未満/総資産50億円未満</t>
    <rPh sb="0" eb="2">
      <t>チョッキン</t>
    </rPh>
    <rPh sb="3" eb="5">
      <t>レンケツ</t>
    </rPh>
    <rPh sb="5" eb="8">
      <t>ウリアゲダカ</t>
    </rPh>
    <rPh sb="11" eb="13">
      <t>オクエン</t>
    </rPh>
    <rPh sb="13" eb="15">
      <t>ミマン</t>
    </rPh>
    <rPh sb="16" eb="19">
      <t>ソウシサン</t>
    </rPh>
    <rPh sb="21" eb="23">
      <t>オクエン</t>
    </rPh>
    <rPh sb="23" eb="25">
      <t>ミマン</t>
    </rPh>
    <phoneticPr fontId="4"/>
  </si>
  <si>
    <t>適格中堅中小企業</t>
    <rPh sb="0" eb="2">
      <t>テキカク</t>
    </rPh>
    <rPh sb="2" eb="4">
      <t>チュウケン</t>
    </rPh>
    <rPh sb="4" eb="6">
      <t>チュウショウ</t>
    </rPh>
    <rPh sb="6" eb="8">
      <t>キギョウ</t>
    </rPh>
    <phoneticPr fontId="4"/>
  </si>
  <si>
    <t>一般企業</t>
    <rPh sb="0" eb="4">
      <t>イッパンキギョウ</t>
    </rPh>
    <phoneticPr fontId="4"/>
  </si>
  <si>
    <t>その他（融資関連費用、保険等の長期前払費用、投資法人債発行費償却等）</t>
    <rPh sb="2" eb="3">
      <t>ホカ</t>
    </rPh>
    <rPh sb="4" eb="10">
      <t>ユウシカンレンヒヨウ</t>
    </rPh>
    <rPh sb="11" eb="13">
      <t>ホケン</t>
    </rPh>
    <rPh sb="13" eb="14">
      <t>トウ</t>
    </rPh>
    <rPh sb="15" eb="19">
      <t>チョウキマエバラ</t>
    </rPh>
    <rPh sb="19" eb="21">
      <t>ヒヨウ</t>
    </rPh>
    <rPh sb="22" eb="27">
      <t>トウシホウジンサイ</t>
    </rPh>
    <rPh sb="27" eb="30">
      <t>ハッコウヒ</t>
    </rPh>
    <rPh sb="30" eb="32">
      <t>ショウキャク</t>
    </rPh>
    <rPh sb="32" eb="33">
      <t>トウ</t>
    </rPh>
    <phoneticPr fontId="4"/>
  </si>
  <si>
    <t>法人名</t>
    <rPh sb="0" eb="3">
      <t>ホウジンメイ</t>
    </rPh>
    <phoneticPr fontId="4"/>
  </si>
  <si>
    <t>A3</t>
  </si>
  <si>
    <t>A-</t>
  </si>
  <si>
    <t>B社</t>
    <rPh sb="1" eb="2">
      <t>シャ</t>
    </rPh>
    <phoneticPr fontId="4"/>
  </si>
  <si>
    <t>C社</t>
    <rPh sb="1" eb="2">
      <t>シャ</t>
    </rPh>
    <phoneticPr fontId="4"/>
  </si>
  <si>
    <t>その他</t>
  </si>
  <si>
    <t>負債の部</t>
  </si>
  <si>
    <t>流動負債</t>
  </si>
  <si>
    <t>営業未払金</t>
  </si>
  <si>
    <t>未払費用</t>
  </si>
  <si>
    <t>流動負債合計</t>
  </si>
  <si>
    <t>固定負債</t>
  </si>
  <si>
    <t>投資法人債</t>
  </si>
  <si>
    <t>長期借入金</t>
  </si>
  <si>
    <t>固定負債合計</t>
  </si>
  <si>
    <t>負債合計</t>
  </si>
  <si>
    <t>純資産の部</t>
  </si>
  <si>
    <t>投資主資本</t>
  </si>
  <si>
    <t>出資総額</t>
  </si>
  <si>
    <t>剰余金</t>
  </si>
  <si>
    <t>剰余金合計</t>
  </si>
  <si>
    <t>投資主資本合計</t>
  </si>
  <si>
    <t>評価・換算差額等</t>
  </si>
  <si>
    <t>繰延ヘッジ損益</t>
  </si>
  <si>
    <t>評価・換算差額等合計</t>
  </si>
  <si>
    <t>純資産合計</t>
  </si>
  <si>
    <t>負債純資産合計</t>
  </si>
  <si>
    <t>変換</t>
    <rPh sb="0" eb="2">
      <t>ヘンカン</t>
    </rPh>
    <phoneticPr fontId="29"/>
  </si>
  <si>
    <t>信託その他</t>
  </si>
  <si>
    <t>置き換え</t>
    <rPh sb="0" eb="1">
      <t>オ</t>
    </rPh>
    <rPh sb="2" eb="3">
      <t>カ</t>
    </rPh>
    <phoneticPr fontId="6"/>
  </si>
  <si>
    <t>削除</t>
    <rPh sb="0" eb="2">
      <t>サクジョ</t>
    </rPh>
    <phoneticPr fontId="6"/>
  </si>
  <si>
    <t>△</t>
  </si>
  <si>
    <t xml:space="preserve">※1,※3 </t>
  </si>
  <si>
    <t xml:space="preserve">※1 </t>
  </si>
  <si>
    <t xml:space="preserve">*1 </t>
  </si>
  <si>
    <t>※1 </t>
  </si>
  <si>
    <t xml:space="preserve">※2,※3 </t>
  </si>
  <si>
    <t xml:space="preserve">※2 </t>
  </si>
  <si>
    <t xml:space="preserve">*2 </t>
  </si>
  <si>
    <t>※2 </t>
  </si>
  <si>
    <t xml:space="preserve">※1,※2 </t>
  </si>
  <si>
    <t xml:space="preserve">※3 </t>
  </si>
  <si>
    <t xml:space="preserve">*3 </t>
  </si>
  <si>
    <t>※3 </t>
  </si>
  <si>
    <t>※1,※2 </t>
  </si>
  <si>
    <t xml:space="preserve">※5 </t>
  </si>
  <si>
    <t>※5 </t>
  </si>
  <si>
    <t xml:space="preserve">※6 </t>
  </si>
  <si>
    <t xml:space="preserve">※ </t>
  </si>
  <si>
    <t xml:space="preserve">※7 </t>
  </si>
  <si>
    <t>※4 </t>
    <phoneticPr fontId="4"/>
  </si>
  <si>
    <t xml:space="preserve">※4 </t>
    <phoneticPr fontId="4"/>
  </si>
  <si>
    <t xml:space="preserve">*4 </t>
    <phoneticPr fontId="4"/>
  </si>
  <si>
    <t xml:space="preserve">*5 </t>
    <phoneticPr fontId="4"/>
  </si>
  <si>
    <t xml:space="preserve">*6 </t>
    <phoneticPr fontId="4"/>
  </si>
  <si>
    <t xml:space="preserve">* </t>
    <phoneticPr fontId="4"/>
  </si>
  <si>
    <t xml:space="preserve">※１,※３ </t>
    <phoneticPr fontId="4"/>
  </si>
  <si>
    <t>単位</t>
    <rPh sb="0" eb="2">
      <t>タンイ</t>
    </rPh>
    <phoneticPr fontId="6"/>
  </si>
  <si>
    <t>発行済投資口数</t>
    <rPh sb="0" eb="3">
      <t>ハッコウズ</t>
    </rPh>
    <rPh sb="3" eb="7">
      <t>トウシクチスウ</t>
    </rPh>
    <phoneticPr fontId="4"/>
  </si>
  <si>
    <t>リース債務</t>
  </si>
  <si>
    <t>信託リース債務</t>
  </si>
  <si>
    <t>デリバティブ債務</t>
  </si>
  <si>
    <t>貸借対照表</t>
  </si>
  <si>
    <t>投資主資本</t>
    <rPh sb="0" eb="5">
      <t>トウシヌシシホン</t>
    </rPh>
    <phoneticPr fontId="6"/>
  </si>
  <si>
    <t>投資その他の資産デリバティブ債権</t>
  </si>
  <si>
    <t>流動資産デリバティブ債権</t>
  </si>
  <si>
    <t>固定資産デリバティブ債権</t>
    <rPh sb="0" eb="2">
      <t>コテイ</t>
    </rPh>
    <phoneticPr fontId="4"/>
  </si>
  <si>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4"/>
  </si>
  <si>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4"/>
  </si>
  <si>
    <t>「我が国の中央政府及び中央銀行向け」の項目には、投資法人が東京法務局に供託している営業保証金が含まれています。</t>
    <phoneticPr fontId="4"/>
  </si>
  <si>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4"/>
  </si>
  <si>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4"/>
  </si>
  <si>
    <t>上記以外の無形固定資産等（自己資本調整項目）</t>
  </si>
  <si>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11"/>
  </si>
  <si>
    <t>1口当たり自己資本調整額</t>
    <rPh sb="1" eb="3">
      <t>クチア</t>
    </rPh>
    <rPh sb="5" eb="7">
      <t>ジコ</t>
    </rPh>
    <rPh sb="7" eb="9">
      <t>シホン</t>
    </rPh>
    <rPh sb="9" eb="11">
      <t>チョウセイ</t>
    </rPh>
    <rPh sb="11" eb="12">
      <t>ガク</t>
    </rPh>
    <phoneticPr fontId="4"/>
  </si>
  <si>
    <t>－</t>
  </si>
  <si>
    <t>鑑定評価額から控除</t>
    <rPh sb="0" eb="4">
      <t>カンテイヒョウカ</t>
    </rPh>
    <rPh sb="4" eb="5">
      <t>ガク</t>
    </rPh>
    <rPh sb="7" eb="9">
      <t>コウジョ</t>
    </rPh>
    <phoneticPr fontId="4"/>
  </si>
  <si>
    <t>告知上「特定項目」に該当、一時差異についてはRW250％。永久差異は資本控除扱いとなる</t>
    <rPh sb="0" eb="3">
      <t>コクチジョウ</t>
    </rPh>
    <rPh sb="10" eb="12">
      <t>ガイトウ</t>
    </rPh>
    <rPh sb="13" eb="17">
      <t>イチジサイ</t>
    </rPh>
    <rPh sb="29" eb="31">
      <t>エイキュウ</t>
    </rPh>
    <rPh sb="31" eb="33">
      <t>サイ</t>
    </rPh>
    <rPh sb="34" eb="36">
      <t>シホン</t>
    </rPh>
    <rPh sb="36" eb="38">
      <t>コウジョ</t>
    </rPh>
    <rPh sb="38" eb="39">
      <t>アツカ</t>
    </rPh>
    <phoneticPr fontId="4"/>
  </si>
  <si>
    <t>アクティビア・プロパティーズ投資法人</t>
    <rPh sb="14" eb="16">
      <t>トウシ</t>
    </rPh>
    <rPh sb="16" eb="18">
      <t>ホウジン</t>
    </rPh>
    <phoneticPr fontId="4"/>
  </si>
  <si>
    <t>信託機械及び装置</t>
  </si>
  <si>
    <t>未払金</t>
  </si>
  <si>
    <t>固定負債　　</t>
  </si>
  <si>
    <t>前 期（ご参考）</t>
    <rPh sb="0" eb="1">
      <t>マエ</t>
    </rPh>
    <rPh sb="2" eb="3">
      <t>キ</t>
    </rPh>
    <rPh sb="5" eb="7">
      <t>サンコウ</t>
    </rPh>
    <phoneticPr fontId="2"/>
  </si>
  <si>
    <t>当 期</t>
    <rPh sb="2" eb="3">
      <t>キ</t>
    </rPh>
    <phoneticPr fontId="2"/>
  </si>
  <si>
    <t>2025年 11月30日</t>
  </si>
  <si>
    <t>2026年5月31日</t>
  </si>
  <si>
    <t>当 期</t>
  </si>
  <si>
    <t>2025年11月30日</t>
  </si>
  <si>
    <t>現金及び預金</t>
    <rPh sb="0" eb="2">
      <t>ゲンキン</t>
    </rPh>
    <rPh sb="2" eb="3">
      <t>オヨ</t>
    </rPh>
    <rPh sb="4" eb="6">
      <t>ヨキン</t>
    </rPh>
    <phoneticPr fontId="2"/>
  </si>
  <si>
    <t>信託現金及び信託預金</t>
    <rPh sb="0" eb="2">
      <t>シンタク</t>
    </rPh>
    <rPh sb="2" eb="4">
      <t>ゲンキン</t>
    </rPh>
    <rPh sb="4" eb="5">
      <t>オヨ</t>
    </rPh>
    <phoneticPr fontId="2"/>
  </si>
  <si>
    <t>有価証券</t>
    <rPh sb="0" eb="2">
      <t>ユウカ</t>
    </rPh>
    <rPh sb="2" eb="4">
      <t>ショウケン</t>
    </rPh>
    <phoneticPr fontId="2"/>
  </si>
  <si>
    <t>未収還付法人税等</t>
    <rPh sb="0" eb="2">
      <t>ミシュウ</t>
    </rPh>
    <rPh sb="2" eb="4">
      <t>カンプ</t>
    </rPh>
    <rPh sb="4" eb="6">
      <t>ホウジン</t>
    </rPh>
    <rPh sb="6" eb="7">
      <t>ゼイ</t>
    </rPh>
    <rPh sb="7" eb="8">
      <t>ナド</t>
    </rPh>
    <phoneticPr fontId="2"/>
  </si>
  <si>
    <t>未収消費税等</t>
    <rPh sb="0" eb="2">
      <t>ミシュウ</t>
    </rPh>
    <rPh sb="2" eb="5">
      <t>ショウヒゼイ</t>
    </rPh>
    <rPh sb="5" eb="6">
      <t>トウ</t>
    </rPh>
    <phoneticPr fontId="2"/>
  </si>
  <si>
    <t>立替金</t>
    <rPh sb="0" eb="2">
      <t>タテカエ</t>
    </rPh>
    <rPh sb="2" eb="3">
      <t>キン</t>
    </rPh>
    <phoneticPr fontId="2"/>
  </si>
  <si>
    <t>貸倒引当金</t>
    <rPh sb="0" eb="2">
      <t>カシダオ</t>
    </rPh>
    <rPh sb="2" eb="4">
      <t>ヒキアテ</t>
    </rPh>
    <rPh sb="4" eb="5">
      <t>キン</t>
    </rPh>
    <phoneticPr fontId="2"/>
  </si>
  <si>
    <t>短期借入金</t>
    <rPh sb="0" eb="2">
      <t>タンキ</t>
    </rPh>
    <rPh sb="2" eb="4">
      <t>カリイレ</t>
    </rPh>
    <rPh sb="4" eb="5">
      <t>キン</t>
    </rPh>
    <phoneticPr fontId="2"/>
  </si>
  <si>
    <t>１年内償還予定の投資法人債</t>
    <rPh sb="3" eb="5">
      <t>ショウカン</t>
    </rPh>
    <rPh sb="5" eb="7">
      <t>ヨテイ</t>
    </rPh>
    <rPh sb="8" eb="10">
      <t>トウシ</t>
    </rPh>
    <rPh sb="10" eb="12">
      <t>ホウジン</t>
    </rPh>
    <rPh sb="12" eb="13">
      <t>サイ</t>
    </rPh>
    <phoneticPr fontId="2"/>
  </si>
  <si>
    <t>１年内返済予定の長期借入金</t>
    <rPh sb="5" eb="7">
      <t>ヨテイ</t>
    </rPh>
    <phoneticPr fontId="2"/>
  </si>
  <si>
    <t>未払法人税等</t>
    <rPh sb="2" eb="5">
      <t>ホウジンゼイ</t>
    </rPh>
    <phoneticPr fontId="2"/>
  </si>
  <si>
    <t>未払消費税等</t>
    <rPh sb="2" eb="4">
      <t>ショウヒ</t>
    </rPh>
    <phoneticPr fontId="2"/>
  </si>
  <si>
    <t>前受金</t>
    <rPh sb="0" eb="2">
      <t>マエウケ</t>
    </rPh>
    <rPh sb="2" eb="3">
      <t>キン</t>
    </rPh>
    <phoneticPr fontId="2"/>
  </si>
  <si>
    <t>預り金</t>
    <rPh sb="0" eb="1">
      <t>アズカ</t>
    </rPh>
    <rPh sb="2" eb="3">
      <t>キン</t>
    </rPh>
    <phoneticPr fontId="2"/>
  </si>
  <si>
    <t>預り敷金及び保証金</t>
    <rPh sb="0" eb="1">
      <t>アズ</t>
    </rPh>
    <rPh sb="2" eb="4">
      <t>シキキン</t>
    </rPh>
    <rPh sb="4" eb="5">
      <t>オヨ</t>
    </rPh>
    <rPh sb="6" eb="9">
      <t>ホショウキン</t>
    </rPh>
    <phoneticPr fontId="2"/>
  </si>
  <si>
    <t>信託預り敷金及び保証金</t>
    <rPh sb="6" eb="7">
      <t>オヨ</t>
    </rPh>
    <phoneticPr fontId="2"/>
  </si>
  <si>
    <t>繰延税金負債</t>
    <rPh sb="0" eb="2">
      <t>クリノベ</t>
    </rPh>
    <rPh sb="2" eb="4">
      <t>ゼイキン</t>
    </rPh>
    <rPh sb="4" eb="6">
      <t>フサイ</t>
    </rPh>
    <phoneticPr fontId="2"/>
  </si>
  <si>
    <t>建物</t>
    <rPh sb="0" eb="2">
      <t>タテモノ</t>
    </rPh>
    <phoneticPr fontId="2"/>
  </si>
  <si>
    <t>構築物</t>
    <rPh sb="0" eb="3">
      <t>コウチクブツ</t>
    </rPh>
    <phoneticPr fontId="2"/>
  </si>
  <si>
    <t>機械及び装置</t>
    <rPh sb="0" eb="2">
      <t>キカイ</t>
    </rPh>
    <rPh sb="2" eb="3">
      <t>オヨ</t>
    </rPh>
    <rPh sb="4" eb="6">
      <t>ソウチ</t>
    </rPh>
    <phoneticPr fontId="2"/>
  </si>
  <si>
    <t>工具、器具及び備品</t>
    <rPh sb="0" eb="2">
      <t>コウグ</t>
    </rPh>
    <rPh sb="3" eb="5">
      <t>キグ</t>
    </rPh>
    <rPh sb="5" eb="6">
      <t>オヨ</t>
    </rPh>
    <rPh sb="7" eb="9">
      <t>ビヒン</t>
    </rPh>
    <phoneticPr fontId="2"/>
  </si>
  <si>
    <t>土地</t>
    <rPh sb="0" eb="2">
      <t>トチ</t>
    </rPh>
    <phoneticPr fontId="2"/>
  </si>
  <si>
    <t>信託工具、器具及び備品</t>
    <rPh sb="7" eb="8">
      <t>オヨ</t>
    </rPh>
    <phoneticPr fontId="2"/>
  </si>
  <si>
    <t>信託建設仮勘定</t>
    <rPh sb="2" eb="4">
      <t>ケンセツ</t>
    </rPh>
    <rPh sb="4" eb="5">
      <t>カリ</t>
    </rPh>
    <rPh sb="5" eb="7">
      <t>カンジョウ</t>
    </rPh>
    <phoneticPr fontId="2"/>
  </si>
  <si>
    <t>有形固定資産合計</t>
    <rPh sb="6" eb="8">
      <t>ゴウケイ</t>
    </rPh>
    <phoneticPr fontId="2"/>
  </si>
  <si>
    <t>借地権</t>
    <rPh sb="0" eb="2">
      <t>シャクチ</t>
    </rPh>
    <rPh sb="2" eb="3">
      <t>ケン</t>
    </rPh>
    <phoneticPr fontId="2"/>
  </si>
  <si>
    <t>信託借地権</t>
    <rPh sb="0" eb="2">
      <t>シンタク</t>
    </rPh>
    <rPh sb="2" eb="4">
      <t>シャクチ</t>
    </rPh>
    <rPh sb="4" eb="5">
      <t>ケン</t>
    </rPh>
    <phoneticPr fontId="2"/>
  </si>
  <si>
    <t>投資有価証券</t>
    <rPh sb="0" eb="2">
      <t>トウシ</t>
    </rPh>
    <rPh sb="2" eb="4">
      <t>ユウカ</t>
    </rPh>
    <rPh sb="4" eb="6">
      <t>ショウケン</t>
    </rPh>
    <phoneticPr fontId="2"/>
  </si>
  <si>
    <t>差入保証有価証券</t>
    <rPh sb="2" eb="4">
      <t>ホショウ</t>
    </rPh>
    <rPh sb="4" eb="6">
      <t>ユウカ</t>
    </rPh>
    <rPh sb="6" eb="8">
      <t>ショウケン</t>
    </rPh>
    <phoneticPr fontId="2"/>
  </si>
  <si>
    <t>デリバティブ債権</t>
    <rPh sb="6" eb="8">
      <t>サイケン</t>
    </rPh>
    <phoneticPr fontId="2"/>
  </si>
  <si>
    <t>繰延税金資産</t>
    <rPh sb="0" eb="2">
      <t>クリノベ</t>
    </rPh>
    <rPh sb="2" eb="3">
      <t>ゼイ</t>
    </rPh>
    <rPh sb="3" eb="4">
      <t>キン</t>
    </rPh>
    <rPh sb="4" eb="6">
      <t>シサン</t>
    </rPh>
    <phoneticPr fontId="2"/>
  </si>
  <si>
    <t>出資総額控除額</t>
    <rPh sb="4" eb="6">
      <t>コウジョ</t>
    </rPh>
    <rPh sb="6" eb="7">
      <t>ガク</t>
    </rPh>
    <phoneticPr fontId="2"/>
  </si>
  <si>
    <t>出資総額（純額）</t>
    <rPh sb="5" eb="6">
      <t>ジュン</t>
    </rPh>
    <rPh sb="6" eb="7">
      <t>ガク</t>
    </rPh>
    <phoneticPr fontId="2"/>
  </si>
  <si>
    <t>任意積立金</t>
    <rPh sb="0" eb="2">
      <t>ニンイ</t>
    </rPh>
    <rPh sb="2" eb="4">
      <t>ツミタテ</t>
    </rPh>
    <rPh sb="4" eb="5">
      <t>キン</t>
    </rPh>
    <phoneticPr fontId="2"/>
  </si>
  <si>
    <t>当期未処分利益又は当期未処理損失（△）</t>
    <rPh sb="0" eb="2">
      <t>トウキ</t>
    </rPh>
    <rPh sb="2" eb="3">
      <t>ミ</t>
    </rPh>
    <rPh sb="9" eb="11">
      <t>トウキ</t>
    </rPh>
    <rPh sb="11" eb="12">
      <t>ミ</t>
    </rPh>
    <phoneticPr fontId="2"/>
  </si>
  <si>
    <t>減価償却累計額</t>
    <rPh sb="0" eb="2">
      <t>ゲンカ</t>
    </rPh>
    <rPh sb="2" eb="4">
      <t>ショウキャク</t>
    </rPh>
    <rPh sb="4" eb="6">
      <t>ルイケイ</t>
    </rPh>
    <rPh sb="6" eb="7">
      <t>ガク</t>
    </rPh>
    <phoneticPr fontId="2"/>
  </si>
  <si>
    <t>構築物（純額）</t>
    <rPh sb="0" eb="3">
      <t>コウチクブツ</t>
    </rPh>
    <phoneticPr fontId="2"/>
  </si>
  <si>
    <t>機械及び装置（純額）</t>
    <rPh sb="0" eb="2">
      <t>キカイ</t>
    </rPh>
    <rPh sb="2" eb="3">
      <t>オヨ</t>
    </rPh>
    <rPh sb="4" eb="6">
      <t>ソウチ</t>
    </rPh>
    <phoneticPr fontId="2"/>
  </si>
  <si>
    <t>工具、器具及び備品（純額）</t>
    <rPh sb="0" eb="2">
      <t>コウグ</t>
    </rPh>
    <rPh sb="3" eb="5">
      <t>キグ</t>
    </rPh>
    <rPh sb="5" eb="6">
      <t>オヨ</t>
    </rPh>
    <rPh sb="7" eb="9">
      <t>ビヒン</t>
    </rPh>
    <phoneticPr fontId="2"/>
  </si>
  <si>
    <t>信託工具、器具及び備品（純額）</t>
    <rPh sb="7" eb="8">
      <t>オヨ</t>
    </rPh>
    <phoneticPr fontId="2"/>
  </si>
  <si>
    <t>一時差異等調整引当額</t>
    <rPh sb="0" eb="2">
      <t>イチジ</t>
    </rPh>
    <rPh sb="2" eb="4">
      <t>サイ</t>
    </rPh>
    <rPh sb="4" eb="5">
      <t>トウ</t>
    </rPh>
    <rPh sb="5" eb="7">
      <t>チョウセイ</t>
    </rPh>
    <rPh sb="7" eb="9">
      <t>ヒキアテ</t>
    </rPh>
    <rPh sb="9" eb="10">
      <t>ガク</t>
    </rPh>
    <phoneticPr fontId="2"/>
  </si>
  <si>
    <t>その他の出資総額控除額</t>
    <rPh sb="2" eb="3">
      <t>タ</t>
    </rPh>
    <rPh sb="4" eb="6">
      <t>シュッシ</t>
    </rPh>
    <rPh sb="6" eb="8">
      <t>ソウガク</t>
    </rPh>
    <rPh sb="8" eb="10">
      <t>コウジョ</t>
    </rPh>
    <rPh sb="10" eb="11">
      <t>ガク</t>
    </rPh>
    <phoneticPr fontId="2"/>
  </si>
  <si>
    <t>出資総額控除額合計</t>
    <rPh sb="4" eb="6">
      <t>コウジョ</t>
    </rPh>
    <rPh sb="6" eb="7">
      <t>ガク</t>
    </rPh>
    <rPh sb="7" eb="9">
      <t>ゴウケイ</t>
    </rPh>
    <phoneticPr fontId="2"/>
  </si>
  <si>
    <t>圧縮積立金</t>
    <rPh sb="0" eb="2">
      <t>アッシュク</t>
    </rPh>
    <rPh sb="2" eb="4">
      <t>ツミタテ</t>
    </rPh>
    <rPh sb="4" eb="5">
      <t>キン</t>
    </rPh>
    <phoneticPr fontId="2"/>
  </si>
  <si>
    <t>任意積立金合計</t>
    <rPh sb="0" eb="2">
      <t>ニンイ</t>
    </rPh>
    <rPh sb="2" eb="4">
      <t>ツミタテ</t>
    </rPh>
    <rPh sb="4" eb="5">
      <t>キン</t>
    </rPh>
    <rPh sb="5" eb="7">
      <t>ゴウケイ</t>
    </rPh>
    <phoneticPr fontId="2"/>
  </si>
  <si>
    <t>（単位：千円）</t>
    <rPh sb="1" eb="3">
      <t>タンイ</t>
    </rPh>
    <rPh sb="4" eb="6">
      <t>センエン</t>
    </rPh>
    <phoneticPr fontId="2"/>
  </si>
  <si>
    <t>東急不動産リート・マネジメント株式会社</t>
    <rPh sb="0" eb="5">
      <t>トウキュウフドウサン</t>
    </rPh>
    <phoneticPr fontId="4"/>
  </si>
  <si>
    <t>Y</t>
    <phoneticPr fontId="29"/>
  </si>
  <si>
    <t>「時価」については、2026年5月期の決算書に基づく簿価を掲載しています。なお、有形固定資産（不動産）については、期末時点の鑑定評価額合計から無形固定資産（借地権）の簿価を控除して算出しています。</t>
    <phoneticPr fontId="4"/>
  </si>
  <si>
    <t/>
  </si>
  <si>
    <t>短期（３ヶ月以内）円建て預金（BBB-格以上）</t>
  </si>
  <si>
    <t>法人等</t>
  </si>
  <si>
    <t>流動資産その他</t>
  </si>
  <si>
    <t>欄外</t>
  </si>
  <si>
    <t>投資その他の資産その他</t>
  </si>
  <si>
    <t>e. 不動産（鑑定評価額）</t>
  </si>
  <si>
    <t>金利関連取引</t>
  </si>
  <si>
    <t>本資料は、本投資法人の投資口を保有する金融機関において、適用のある自己資本比率を算出する上で参考にしていただくことを目的として、本投資法人の資産運用会社である東急不動産リー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rPh sb="79" eb="84">
      <t>トウキュウフドウサン</t>
    </rPh>
    <rPh sb="94" eb="98">
      <t>カブシキカイシャ</t>
    </rPh>
    <phoneticPr fontId="4"/>
  </si>
  <si>
    <t>本資料は、作成基準日時点における、独立監査人による監査報告書受領済の2026年5月期の計算書類に基づき作成しています。</t>
    <phoneticPr fontId="4"/>
  </si>
  <si>
    <t>本資料は、本投資法人の投資口を保有する金融機関において、適用のある自己資本比率を算出する上で参考にしていただくことを目的として、本投資法人の資産運用会社である東急不動産リー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phoneticPr fontId="4"/>
  </si>
  <si>
    <t>項番22に該当する個別の資産の内容は2026年5月期資産運用報告の「投資法人の運用資産の状況」をご参照ください。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</si>
</sst>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Red]\-#,##0.000"/>
    <numFmt numFmtId="178" formatCode="0.0%"/>
    <numFmt numFmtId="179" formatCode="#,##0.0"/>
    <numFmt numFmtId="180" formatCode="#,##0&quot;口&quot;"/>
    <numFmt numFmtId="181" formatCode="#,##0.000"/>
  </numFmts>
  <fonts count="38" x14ac:knownFonts="1">
    <font>
      <sz val="11"/>
      <name val="ＭＳ Ｐゴシック"/>
      <family val="3"/>
      <charset val="128"/>
    </font>
    <font>
      <sz val="11"/>
      <color theme="1"/>
      <name val="ＭＳ Ｐゴシック"/>
      <family val="2"/>
      <charset val="128"/>
    </font>
    <font>
      <b/>
      <sz val="16"/>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1"/>
      <name val="ＭＳ Ｐゴシック"/>
      <family val="3"/>
      <charset val="128"/>
    </font>
    <font>
      <sz val="12"/>
      <name val="ＭＳ ゴシック"/>
      <family val="3"/>
      <charset val="128"/>
    </font>
    <font>
      <sz val="6"/>
      <name val="ＭＳ Ｐゴシック"/>
      <family val="2"/>
      <charset val="128"/>
    </font>
    <font>
      <sz val="10"/>
      <name val="ＭＳ Ｐゴシック"/>
      <family val="3"/>
      <charset val="128"/>
    </font>
    <font>
      <b/>
      <sz val="9"/>
      <color indexed="81"/>
      <name val="ＭＳ Ｐゴシック"/>
      <family val="3"/>
      <charset val="128"/>
    </font>
    <font>
      <b/>
      <sz val="11"/>
      <color theme="3"/>
      <name val="ＭＳ 明朝"/>
      <family val="2"/>
      <charset val="128"/>
    </font>
    <font>
      <sz val="11"/>
      <color theme="1"/>
      <name val="Meiryo UI"/>
      <family val="2"/>
      <charset val="128"/>
    </font>
    <font>
      <sz val="11"/>
      <color theme="1"/>
      <name val="游ゴシック"/>
      <family val="3"/>
      <charset val="128"/>
      <scheme val="minor"/>
    </font>
    <font>
      <sz val="11"/>
      <color rgb="FF0070C0"/>
      <name val="Meiryo UI"/>
      <family val="2"/>
      <charset val="128"/>
    </font>
    <font>
      <sz val="11"/>
      <color rgb="FF0070C0"/>
      <name val="ＭＳ Ｐゴシック"/>
      <family val="3"/>
      <charset val="128"/>
    </font>
    <font>
      <b/>
      <u/>
      <sz val="11"/>
      <name val="ＭＳ Ｐゴシック"/>
      <family val="3"/>
      <charset val="128"/>
    </font>
    <font>
      <b/>
      <sz val="11"/>
      <color theme="0"/>
      <name val="ＭＳ Ｐゴシック"/>
      <family val="3"/>
      <charset val="128"/>
    </font>
    <font>
      <sz val="11"/>
      <color theme="0"/>
      <name val="Meiryo UI"/>
      <family val="2"/>
      <charset val="128"/>
    </font>
    <font>
      <u/>
      <sz val="11"/>
      <name val="ＭＳ Ｐゴシック"/>
      <family val="3"/>
      <charset val="128"/>
    </font>
    <font>
      <sz val="11"/>
      <name val="Meiryo UI"/>
      <family val="2"/>
      <charset val="128"/>
    </font>
    <font>
      <sz val="11"/>
      <color rgb="FFC00000"/>
      <name val="ＭＳ Ｐゴシック"/>
      <family val="3"/>
      <charset val="128"/>
    </font>
    <font>
      <strike/>
      <sz val="10"/>
      <name val="ＭＳ ゴシック"/>
      <family val="3"/>
      <charset val="128"/>
    </font>
    <font>
      <b/>
      <sz val="12"/>
      <name val="ＭＳ ゴシック"/>
      <family val="3"/>
      <charset val="128"/>
    </font>
    <font>
      <sz val="11"/>
      <color rgb="FFC00000"/>
      <name val="Meiryo UI"/>
      <family val="2"/>
      <charset val="128"/>
    </font>
    <font>
      <b/>
      <sz val="10"/>
      <name val="ＭＳ ゴシック"/>
      <family val="3"/>
      <charset val="128"/>
    </font>
    <font>
      <sz val="11"/>
      <color rgb="FF0070C0"/>
      <name val="Meiryo UI"/>
      <family val="3"/>
      <charset val="128"/>
    </font>
    <font>
      <sz val="9"/>
      <color theme="1"/>
      <name val="ＭＳ 明朝"/>
      <family val="1"/>
      <charset val="128"/>
    </font>
    <font>
      <sz val="11"/>
      <color theme="1"/>
      <name val="Meiryo UI"/>
      <family val="3"/>
      <charset val="128"/>
    </font>
    <font>
      <sz val="6"/>
      <name val="Meiryo UI"/>
      <family val="2"/>
      <charset val="128"/>
    </font>
    <font>
      <sz val="9"/>
      <color rgb="FF000000"/>
      <name val="ＭＳ 明朝"/>
      <family val="1"/>
      <charset val="128"/>
    </font>
    <font>
      <sz val="9"/>
      <color theme="1"/>
      <name val="Meiryo UI"/>
      <family val="3"/>
      <charset val="128"/>
    </font>
    <font>
      <sz val="11"/>
      <name val="ＭＳ 明朝"/>
      <family val="1"/>
      <charset val="128"/>
    </font>
    <font>
      <sz val="9"/>
      <name val="ＭＳ 明朝"/>
      <family val="1"/>
      <charset val="128"/>
    </font>
    <font>
      <sz val="9"/>
      <name val="ＭＳ Ｐゴシック"/>
      <family val="3"/>
      <charset val="128"/>
    </font>
    <font>
      <sz val="10"/>
      <color theme="0"/>
      <name val="ＭＳ ゴシック"/>
      <family val="3"/>
      <charset val="128"/>
    </font>
    <font>
      <sz val="12"/>
      <color theme="0"/>
      <name val="ＭＳ ゴシック"/>
      <family val="3"/>
      <charset val="128"/>
    </font>
    <font>
      <sz val="14"/>
      <name val="ＭＳ ゴシック"/>
      <family val="3"/>
      <charset val="128"/>
    </font>
  </fonts>
  <fills count="13">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0"/>
        <bgColor theme="0"/>
      </patternFill>
    </fill>
    <fill>
      <patternFill patternType="solid">
        <fgColor theme="1" tint="0.34998626667073579"/>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rgb="FFFFFF00"/>
        <bgColor indexed="64"/>
      </patternFill>
    </fill>
  </fills>
  <borders count="64">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thick">
        <color rgb="FF000000"/>
      </top>
      <bottom/>
      <diagonal/>
    </border>
    <border>
      <left/>
      <right/>
      <top/>
      <bottom style="medium">
        <color rgb="FF000000"/>
      </bottom>
      <diagonal/>
    </border>
    <border>
      <left/>
      <right/>
      <top/>
      <bottom style="thin">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right style="medium">
        <color indexed="64"/>
      </right>
      <top/>
      <bottom/>
      <diagonal/>
    </border>
    <border>
      <left/>
      <right/>
      <top/>
      <bottom style="thin">
        <color rgb="FF000000"/>
      </bottom>
      <diagonal/>
    </border>
    <border>
      <left/>
      <right style="medium">
        <color indexed="64"/>
      </right>
      <top style="thin">
        <color indexed="64"/>
      </top>
      <bottom style="thin">
        <color indexed="64"/>
      </bottom>
      <diagonal/>
    </border>
  </borders>
  <cellStyleXfs count="8">
    <xf numFmtId="0" fontId="0" fillId="0" borderId="0"/>
    <xf numFmtId="0" fontId="1" fillId="0" borderId="0">
      <alignment vertical="center"/>
    </xf>
    <xf numFmtId="38" fontId="6" fillId="0" borderId="0" applyFont="0" applyFill="0" applyBorder="0" applyAlignment="0" applyProtection="0">
      <alignment vertical="center"/>
    </xf>
    <xf numFmtId="0" fontId="12" fillId="0" borderId="0">
      <alignment vertical="center"/>
    </xf>
    <xf numFmtId="0" fontId="12" fillId="0" borderId="0">
      <alignment vertical="center"/>
    </xf>
    <xf numFmtId="0" fontId="13" fillId="0" borderId="0">
      <alignment vertical="center"/>
    </xf>
    <xf numFmtId="9" fontId="6" fillId="0" borderId="0" applyFont="0" applyFill="0" applyBorder="0" applyAlignment="0" applyProtection="0">
      <alignment vertical="center"/>
    </xf>
    <xf numFmtId="0" fontId="6" fillId="0" borderId="0">
      <alignment vertical="center"/>
    </xf>
  </cellStyleXfs>
  <cellXfs count="261">
    <xf numFmtId="0" fontId="0" fillId="0" borderId="0" xfId="0"/>
    <xf numFmtId="0" fontId="14" fillId="2" borderId="0" xfId="3" applyFont="1" applyFill="1">
      <alignment vertical="center"/>
    </xf>
    <xf numFmtId="0" fontId="0" fillId="4" borderId="0" xfId="0" applyFill="1"/>
    <xf numFmtId="0" fontId="0" fillId="4" borderId="0" xfId="0" applyFill="1" applyAlignment="1">
      <alignment vertical="center"/>
    </xf>
    <xf numFmtId="0" fontId="0" fillId="4" borderId="0" xfId="0" applyFill="1" applyAlignment="1">
      <alignment horizontal="center" vertical="center"/>
    </xf>
    <xf numFmtId="9" fontId="0" fillId="4" borderId="0" xfId="0" applyNumberFormat="1" applyFill="1" applyAlignment="1">
      <alignment vertical="center"/>
    </xf>
    <xf numFmtId="0" fontId="15" fillId="2" borderId="0" xfId="0" applyFont="1" applyFill="1" applyAlignment="1">
      <alignment vertical="center"/>
    </xf>
    <xf numFmtId="3" fontId="0" fillId="4" borderId="0" xfId="0" applyNumberFormat="1" applyFill="1" applyAlignment="1">
      <alignment horizontal="center" vertical="center"/>
    </xf>
    <xf numFmtId="0" fontId="15" fillId="2" borderId="0" xfId="0" applyFont="1" applyFill="1" applyAlignment="1">
      <alignment horizontal="center" vertical="center"/>
    </xf>
    <xf numFmtId="0" fontId="0" fillId="5" borderId="0" xfId="0" applyFill="1" applyAlignment="1">
      <alignment horizontal="center" vertical="center"/>
    </xf>
    <xf numFmtId="0" fontId="0" fillId="4" borderId="48" xfId="0" applyFill="1" applyBorder="1" applyAlignment="1">
      <alignment vertical="center"/>
    </xf>
    <xf numFmtId="0" fontId="16" fillId="4" borderId="0" xfId="0" applyFont="1" applyFill="1" applyAlignment="1">
      <alignment vertical="center"/>
    </xf>
    <xf numFmtId="0" fontId="0" fillId="4" borderId="48" xfId="0" applyFill="1" applyBorder="1" applyAlignment="1">
      <alignment horizontal="center" vertical="center"/>
    </xf>
    <xf numFmtId="0" fontId="15" fillId="2" borderId="48" xfId="0" applyFont="1" applyFill="1" applyBorder="1" applyAlignment="1">
      <alignment vertical="center"/>
    </xf>
    <xf numFmtId="9" fontId="0" fillId="4" borderId="48" xfId="0" applyNumberFormat="1" applyFill="1" applyBorder="1" applyAlignment="1">
      <alignment vertical="center"/>
    </xf>
    <xf numFmtId="0" fontId="15" fillId="2" borderId="0" xfId="0" applyFont="1" applyFill="1" applyAlignment="1">
      <alignment horizontal="left" vertical="center"/>
    </xf>
    <xf numFmtId="0" fontId="17" fillId="6" borderId="0" xfId="0" applyFont="1" applyFill="1" applyAlignment="1">
      <alignment vertical="center"/>
    </xf>
    <xf numFmtId="0" fontId="0" fillId="6" borderId="0" xfId="0" applyFill="1" applyAlignment="1">
      <alignment vertical="center"/>
    </xf>
    <xf numFmtId="0" fontId="12" fillId="4" borderId="0" xfId="3" applyFill="1">
      <alignment vertical="center"/>
    </xf>
    <xf numFmtId="0" fontId="2" fillId="4" borderId="0" xfId="1" applyFont="1" applyFill="1" applyAlignment="1">
      <alignment horizontal="centerContinuous" vertical="center"/>
    </xf>
    <xf numFmtId="0" fontId="5" fillId="4" borderId="0" xfId="1" applyFont="1" applyFill="1" applyAlignment="1">
      <alignment horizontal="centerContinuous" vertical="center"/>
    </xf>
    <xf numFmtId="9" fontId="5" fillId="4" borderId="0" xfId="1" applyNumberFormat="1" applyFont="1" applyFill="1" applyAlignment="1">
      <alignment horizontal="centerContinuous" vertical="center"/>
    </xf>
    <xf numFmtId="176" fontId="5" fillId="4" borderId="0" xfId="1" applyNumberFormat="1" applyFont="1" applyFill="1" applyAlignment="1">
      <alignment horizontal="centerContinuous" vertical="center"/>
    </xf>
    <xf numFmtId="177" fontId="5" fillId="4" borderId="0" xfId="1" applyNumberFormat="1" applyFont="1" applyFill="1" applyAlignment="1">
      <alignment horizontal="centerContinuous" vertical="center"/>
    </xf>
    <xf numFmtId="0" fontId="5" fillId="4" borderId="0" xfId="1" applyFont="1" applyFill="1">
      <alignment vertical="center"/>
    </xf>
    <xf numFmtId="9" fontId="5" fillId="4" borderId="0" xfId="1" applyNumberFormat="1" applyFont="1" applyFill="1">
      <alignment vertical="center"/>
    </xf>
    <xf numFmtId="176" fontId="5" fillId="4" borderId="0" xfId="1" applyNumberFormat="1" applyFont="1" applyFill="1">
      <alignment vertical="center"/>
    </xf>
    <xf numFmtId="0" fontId="7" fillId="4" borderId="0" xfId="1" applyFont="1" applyFill="1">
      <alignment vertical="center"/>
    </xf>
    <xf numFmtId="0" fontId="5" fillId="4" borderId="1" xfId="1" applyFont="1" applyFill="1" applyBorder="1" applyAlignment="1">
      <alignment horizontal="center" vertical="center"/>
    </xf>
    <xf numFmtId="0" fontId="5" fillId="4" borderId="5" xfId="1" applyFont="1" applyFill="1" applyBorder="1" applyAlignment="1">
      <alignment horizontal="center" vertical="center"/>
    </xf>
    <xf numFmtId="9" fontId="5" fillId="4" borderId="0" xfId="1" applyNumberFormat="1" applyFont="1" applyFill="1" applyAlignment="1">
      <alignment horizontal="center" vertical="center"/>
    </xf>
    <xf numFmtId="0" fontId="5" fillId="4" borderId="0" xfId="1" applyFont="1" applyFill="1" applyAlignment="1">
      <alignment horizontal="center" vertical="center"/>
    </xf>
    <xf numFmtId="177" fontId="5" fillId="4" borderId="0" xfId="1" applyNumberFormat="1" applyFont="1" applyFill="1">
      <alignment vertical="center"/>
    </xf>
    <xf numFmtId="38" fontId="5" fillId="4" borderId="0" xfId="1" applyNumberFormat="1" applyFont="1" applyFill="1">
      <alignment vertical="center"/>
    </xf>
    <xf numFmtId="0" fontId="5" fillId="4" borderId="0" xfId="1" applyFont="1" applyFill="1" applyAlignment="1">
      <alignment vertical="top" wrapText="1"/>
    </xf>
    <xf numFmtId="0" fontId="12" fillId="9" borderId="0" xfId="3" applyFill="1">
      <alignment vertical="center"/>
    </xf>
    <xf numFmtId="0" fontId="0" fillId="3" borderId="0" xfId="0" applyFill="1" applyAlignment="1">
      <alignment horizontal="center" vertical="center"/>
    </xf>
    <xf numFmtId="0" fontId="0" fillId="3" borderId="0" xfId="0" applyFill="1" applyAlignment="1">
      <alignment vertical="center"/>
    </xf>
    <xf numFmtId="14" fontId="15" fillId="2" borderId="0" xfId="0" applyNumberFormat="1" applyFont="1" applyFill="1" applyAlignment="1">
      <alignment vertical="center"/>
    </xf>
    <xf numFmtId="9" fontId="15" fillId="2" borderId="0" xfId="0" applyNumberFormat="1" applyFont="1" applyFill="1" applyAlignment="1">
      <alignment vertical="center"/>
    </xf>
    <xf numFmtId="0" fontId="0" fillId="7" borderId="0" xfId="0" applyFill="1" applyAlignment="1">
      <alignment vertical="center"/>
    </xf>
    <xf numFmtId="0" fontId="19" fillId="4" borderId="0" xfId="0" applyFont="1" applyFill="1" applyAlignment="1">
      <alignment vertical="center"/>
    </xf>
    <xf numFmtId="0" fontId="12" fillId="4" borderId="0" xfId="3" applyFill="1" applyAlignment="1">
      <alignment horizontal="center" vertical="center"/>
    </xf>
    <xf numFmtId="0" fontId="12" fillId="9" borderId="0" xfId="3" applyFill="1" applyAlignment="1">
      <alignment horizontal="center" vertical="center"/>
    </xf>
    <xf numFmtId="0" fontId="14" fillId="2" borderId="0" xfId="3" applyFont="1" applyFill="1" applyAlignment="1">
      <alignment horizontal="center" vertical="center"/>
    </xf>
    <xf numFmtId="0" fontId="20" fillId="4" borderId="0" xfId="3" applyFont="1" applyFill="1" applyAlignment="1">
      <alignment horizontal="center" vertical="center"/>
    </xf>
    <xf numFmtId="9" fontId="15" fillId="2" borderId="0" xfId="0" applyNumberFormat="1" applyFont="1" applyFill="1" applyAlignment="1">
      <alignment horizontal="right" vertical="center"/>
    </xf>
    <xf numFmtId="3" fontId="5" fillId="4" borderId="0" xfId="1" applyNumberFormat="1" applyFont="1" applyFill="1">
      <alignment vertical="center"/>
    </xf>
    <xf numFmtId="3" fontId="7" fillId="4" borderId="0" xfId="1" applyNumberFormat="1" applyFont="1" applyFill="1">
      <alignment vertical="center"/>
    </xf>
    <xf numFmtId="0" fontId="24" fillId="2" borderId="0" xfId="3" applyFont="1" applyFill="1">
      <alignment vertical="center"/>
    </xf>
    <xf numFmtId="0" fontId="5" fillId="4" borderId="60" xfId="1" applyFont="1" applyFill="1" applyBorder="1" applyAlignment="1">
      <alignment horizontal="center" vertical="center"/>
    </xf>
    <xf numFmtId="177" fontId="5" fillId="4" borderId="0" xfId="1" applyNumberFormat="1" applyFont="1" applyFill="1" applyAlignment="1">
      <alignment horizontal="right" vertical="center"/>
    </xf>
    <xf numFmtId="3" fontId="14" fillId="2" borderId="0" xfId="3" applyNumberFormat="1" applyFont="1" applyFill="1" applyAlignment="1">
      <alignment horizontal="center" vertical="center"/>
    </xf>
    <xf numFmtId="0" fontId="5" fillId="0" borderId="0" xfId="1" applyFont="1">
      <alignment vertical="center"/>
    </xf>
    <xf numFmtId="9" fontId="5" fillId="0" borderId="0" xfId="1" applyNumberFormat="1" applyFont="1">
      <alignment vertical="center"/>
    </xf>
    <xf numFmtId="9" fontId="5" fillId="0" borderId="0" xfId="1" applyNumberFormat="1" applyFont="1" applyAlignment="1">
      <alignment horizontal="center" vertical="center"/>
    </xf>
    <xf numFmtId="0" fontId="7" fillId="0" borderId="0" xfId="1" applyFont="1">
      <alignment vertical="center"/>
    </xf>
    <xf numFmtId="176" fontId="5" fillId="0" borderId="0" xfId="1" applyNumberFormat="1" applyFont="1" applyAlignment="1">
      <alignment horizontal="right" vertical="center"/>
    </xf>
    <xf numFmtId="177" fontId="5" fillId="0" borderId="0" xfId="1" applyNumberFormat="1" applyFont="1" applyAlignment="1">
      <alignment horizontal="right" vertical="center"/>
    </xf>
    <xf numFmtId="9" fontId="5" fillId="0" borderId="14" xfId="1" applyNumberFormat="1" applyFont="1" applyBorder="1" applyAlignment="1">
      <alignment horizontal="centerContinuous" vertical="center" wrapText="1"/>
    </xf>
    <xf numFmtId="0" fontId="5" fillId="0" borderId="3" xfId="1" applyFont="1" applyBorder="1" applyAlignment="1">
      <alignment horizontal="centerContinuous" vertical="center" wrapText="1"/>
    </xf>
    <xf numFmtId="0" fontId="5" fillId="0" borderId="4" xfId="1" applyFont="1" applyBorder="1" applyAlignment="1">
      <alignment horizontal="centerContinuous" vertical="center"/>
    </xf>
    <xf numFmtId="0" fontId="5" fillId="0" borderId="0" xfId="1" applyFont="1" applyAlignment="1">
      <alignment horizontal="center" vertical="center"/>
    </xf>
    <xf numFmtId="9" fontId="5" fillId="0" borderId="19" xfId="1" applyNumberFormat="1" applyFont="1" applyBorder="1" applyAlignment="1">
      <alignment horizontal="center" vertical="center" wrapText="1"/>
    </xf>
    <xf numFmtId="49" fontId="5" fillId="0" borderId="20" xfId="1" applyNumberFormat="1" applyFont="1" applyBorder="1" applyAlignment="1">
      <alignment horizontal="center" vertical="center" wrapText="1"/>
    </xf>
    <xf numFmtId="49" fontId="5" fillId="0" borderId="18" xfId="1" applyNumberFormat="1" applyFont="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9" fontId="5" fillId="0" borderId="25" xfId="1" applyNumberFormat="1" applyFont="1" applyBorder="1" applyAlignment="1">
      <alignment horizontal="right" vertical="center" shrinkToFit="1"/>
    </xf>
    <xf numFmtId="0" fontId="5" fillId="0" borderId="27" xfId="0" applyFont="1" applyBorder="1" applyAlignment="1">
      <alignment horizontal="center" vertical="center"/>
    </xf>
    <xf numFmtId="0" fontId="5" fillId="0" borderId="28" xfId="0" applyFont="1" applyBorder="1" applyAlignment="1">
      <alignment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4" xfId="0" applyFont="1" applyBorder="1" applyAlignment="1">
      <alignment vertical="center"/>
    </xf>
    <xf numFmtId="0" fontId="5" fillId="0" borderId="37" xfId="0" applyFont="1" applyBorder="1" applyAlignment="1">
      <alignment vertical="center"/>
    </xf>
    <xf numFmtId="0" fontId="5" fillId="0" borderId="33" xfId="1" applyFont="1" applyBorder="1" applyAlignment="1">
      <alignment horizontal="center" vertical="center"/>
    </xf>
    <xf numFmtId="0" fontId="5" fillId="0" borderId="9" xfId="1" applyFont="1" applyBorder="1" applyAlignment="1">
      <alignment horizontal="center" vertical="center"/>
    </xf>
    <xf numFmtId="0" fontId="5" fillId="0" borderId="32" xfId="1" applyFont="1" applyBorder="1" applyAlignment="1">
      <alignment horizontal="center" vertical="center" wrapText="1"/>
    </xf>
    <xf numFmtId="0" fontId="5" fillId="0" borderId="41" xfId="1" applyFont="1" applyBorder="1" applyAlignment="1">
      <alignment horizontal="center" vertical="center"/>
    </xf>
    <xf numFmtId="0" fontId="5" fillId="0" borderId="41" xfId="1" applyFont="1" applyBorder="1">
      <alignment vertical="center"/>
    </xf>
    <xf numFmtId="0" fontId="5" fillId="0" borderId="42" xfId="1" applyFont="1" applyBorder="1">
      <alignment vertical="center"/>
    </xf>
    <xf numFmtId="0" fontId="5" fillId="0" borderId="43" xfId="1" applyFont="1" applyBorder="1" applyAlignment="1">
      <alignment horizontal="left" vertical="center"/>
    </xf>
    <xf numFmtId="9" fontId="5" fillId="0" borderId="44" xfId="1" applyNumberFormat="1" applyFont="1" applyBorder="1" applyAlignment="1">
      <alignment horizontal="right" vertical="center"/>
    </xf>
    <xf numFmtId="38" fontId="5" fillId="0" borderId="45" xfId="1" applyNumberFormat="1" applyFont="1" applyBorder="1" applyAlignment="1">
      <alignment vertical="center" shrinkToFit="1"/>
    </xf>
    <xf numFmtId="38" fontId="5" fillId="0" borderId="43" xfId="1" applyNumberFormat="1" applyFont="1" applyBorder="1" applyAlignment="1">
      <alignment vertical="center" shrinkToFit="1"/>
    </xf>
    <xf numFmtId="0" fontId="5" fillId="0" borderId="0" xfId="1" applyFont="1" applyAlignment="1">
      <alignment horizontal="left" vertical="center"/>
    </xf>
    <xf numFmtId="0" fontId="5" fillId="0" borderId="36" xfId="1" applyFont="1" applyBorder="1" applyAlignment="1">
      <alignment horizontal="left" vertical="center"/>
    </xf>
    <xf numFmtId="38" fontId="5" fillId="0" borderId="29" xfId="1" applyNumberFormat="1" applyFont="1" applyBorder="1">
      <alignment vertical="center"/>
    </xf>
    <xf numFmtId="38" fontId="5" fillId="0" borderId="0" xfId="1" applyNumberFormat="1" applyFont="1">
      <alignment vertical="center"/>
    </xf>
    <xf numFmtId="0" fontId="23" fillId="0" borderId="0" xfId="1" applyFont="1" applyAlignment="1">
      <alignment horizontal="left" vertical="center"/>
    </xf>
    <xf numFmtId="0" fontId="23" fillId="0" borderId="36" xfId="1" applyFont="1" applyBorder="1" applyAlignment="1">
      <alignment horizontal="left" vertical="center"/>
    </xf>
    <xf numFmtId="9" fontId="23" fillId="0" borderId="29" xfId="1" applyNumberFormat="1" applyFont="1" applyBorder="1">
      <alignment vertical="center"/>
    </xf>
    <xf numFmtId="176" fontId="5" fillId="0" borderId="0" xfId="1" applyNumberFormat="1" applyFont="1">
      <alignment vertical="center"/>
    </xf>
    <xf numFmtId="177" fontId="5" fillId="0" borderId="0" xfId="1" applyNumberFormat="1" applyFont="1">
      <alignment vertical="center"/>
    </xf>
    <xf numFmtId="0" fontId="23" fillId="0" borderId="55" xfId="0" applyFont="1" applyBorder="1" applyAlignment="1">
      <alignment horizontal="center" vertical="center"/>
    </xf>
    <xf numFmtId="9" fontId="23" fillId="0" borderId="56" xfId="1" applyNumberFormat="1" applyFont="1" applyBorder="1" applyAlignment="1">
      <alignment horizontal="right" vertical="center" shrinkToFit="1"/>
    </xf>
    <xf numFmtId="0" fontId="5" fillId="0" borderId="55" xfId="0" applyFont="1" applyBorder="1" applyAlignment="1">
      <alignment horizontal="center" vertical="center"/>
    </xf>
    <xf numFmtId="9" fontId="5" fillId="0" borderId="56" xfId="1" applyNumberFormat="1" applyFont="1" applyBorder="1" applyAlignment="1">
      <alignment horizontal="right" vertical="center" shrinkToFit="1"/>
    </xf>
    <xf numFmtId="38" fontId="5" fillId="0" borderId="55" xfId="1" applyNumberFormat="1" applyFont="1" applyBorder="1" applyAlignment="1">
      <alignment vertical="center" shrinkToFit="1"/>
    </xf>
    <xf numFmtId="38" fontId="5" fillId="0" borderId="57" xfId="1" applyNumberFormat="1" applyFont="1" applyBorder="1" applyAlignment="1">
      <alignment horizontal="right" vertical="center" shrinkToFit="1"/>
    </xf>
    <xf numFmtId="38" fontId="5" fillId="0" borderId="0" xfId="1" applyNumberFormat="1" applyFont="1" applyAlignment="1">
      <alignment horizontal="right" vertical="center"/>
    </xf>
    <xf numFmtId="0" fontId="2" fillId="0" borderId="0" xfId="1" applyFont="1" applyAlignment="1">
      <alignment horizontal="centerContinuous" vertical="center"/>
    </xf>
    <xf numFmtId="0" fontId="5" fillId="0" borderId="0" xfId="1" applyFont="1" applyAlignment="1">
      <alignment horizontal="centerContinuous" vertical="center"/>
    </xf>
    <xf numFmtId="9" fontId="5" fillId="0" borderId="0" xfId="1" applyNumberFormat="1" applyFont="1" applyAlignment="1">
      <alignment horizontal="centerContinuous" vertical="center"/>
    </xf>
    <xf numFmtId="177" fontId="5" fillId="0" borderId="0" xfId="1" applyNumberFormat="1" applyFont="1" applyAlignment="1">
      <alignment horizontal="centerContinuous" vertical="center"/>
    </xf>
    <xf numFmtId="0" fontId="5" fillId="0" borderId="1" xfId="1" applyFont="1" applyBorder="1" applyAlignment="1">
      <alignment horizontal="center" vertical="center"/>
    </xf>
    <xf numFmtId="0" fontId="5" fillId="0" borderId="5" xfId="1" applyFont="1" applyBorder="1" applyAlignment="1">
      <alignment horizontal="center" vertical="center"/>
    </xf>
    <xf numFmtId="49" fontId="5" fillId="0" borderId="58" xfId="1" applyNumberFormat="1" applyFont="1" applyBorder="1" applyAlignment="1">
      <alignment horizontal="center" vertical="center" wrapText="1"/>
    </xf>
    <xf numFmtId="3" fontId="5" fillId="0" borderId="27" xfId="0" quotePrefix="1" applyNumberFormat="1" applyFont="1" applyBorder="1" applyAlignment="1">
      <alignment horizontal="center" vertical="center"/>
    </xf>
    <xf numFmtId="56" fontId="5" fillId="0" borderId="27" xfId="0" quotePrefix="1" applyNumberFormat="1" applyFont="1" applyBorder="1" applyAlignment="1">
      <alignment horizontal="center" vertical="center"/>
    </xf>
    <xf numFmtId="0" fontId="5" fillId="0" borderId="0" xfId="1" applyFont="1" applyAlignment="1">
      <alignment vertical="top" wrapText="1"/>
    </xf>
    <xf numFmtId="0" fontId="16" fillId="0" borderId="0" xfId="0" applyFont="1" applyAlignment="1">
      <alignment vertical="center"/>
    </xf>
    <xf numFmtId="0" fontId="19" fillId="0" borderId="0" xfId="0" applyFont="1" applyAlignment="1">
      <alignment vertical="center"/>
    </xf>
    <xf numFmtId="178" fontId="0" fillId="0" borderId="0" xfId="6" applyNumberFormat="1" applyFont="1" applyFill="1" applyAlignment="1"/>
    <xf numFmtId="0" fontId="5" fillId="0" borderId="61" xfId="0" applyFont="1" applyBorder="1" applyAlignment="1">
      <alignment vertical="center"/>
    </xf>
    <xf numFmtId="0" fontId="12" fillId="3" borderId="0" xfId="3" applyFill="1">
      <alignment vertical="center"/>
    </xf>
    <xf numFmtId="3" fontId="26" fillId="2" borderId="0" xfId="3" applyNumberFormat="1" applyFont="1" applyFill="1" applyAlignment="1">
      <alignment horizontal="right" vertical="center"/>
    </xf>
    <xf numFmtId="0" fontId="26" fillId="2" borderId="0" xfId="3" applyFont="1" applyFill="1">
      <alignment vertical="center"/>
    </xf>
    <xf numFmtId="0" fontId="12" fillId="11" borderId="0" xfId="3" applyFill="1">
      <alignment vertical="center"/>
    </xf>
    <xf numFmtId="0" fontId="30" fillId="11" borderId="0" xfId="3" applyFont="1" applyFill="1" applyAlignment="1">
      <alignment horizontal="right" vertical="center" wrapText="1"/>
    </xf>
    <xf numFmtId="0" fontId="30" fillId="11" borderId="46" xfId="3" applyFont="1" applyFill="1" applyBorder="1" applyAlignment="1">
      <alignment horizontal="center" vertical="center" wrapText="1"/>
    </xf>
    <xf numFmtId="0" fontId="27" fillId="11" borderId="62" xfId="3" applyFont="1" applyFill="1" applyBorder="1" applyAlignment="1">
      <alignment horizontal="center" vertical="center" wrapText="1"/>
    </xf>
    <xf numFmtId="0" fontId="27" fillId="11" borderId="0" xfId="3" applyFont="1" applyFill="1" applyAlignment="1">
      <alignment horizontal="right" vertical="center" wrapText="1"/>
    </xf>
    <xf numFmtId="3" fontId="27" fillId="11" borderId="0" xfId="3" applyNumberFormat="1" applyFont="1" applyFill="1" applyAlignment="1">
      <alignment horizontal="right" vertical="center" wrapText="1"/>
    </xf>
    <xf numFmtId="3" fontId="14" fillId="2" borderId="0" xfId="3" applyNumberFormat="1" applyFont="1" applyFill="1">
      <alignment vertical="center"/>
    </xf>
    <xf numFmtId="0" fontId="28" fillId="11" borderId="0" xfId="3" applyFont="1" applyFill="1" applyAlignment="1">
      <alignment horizontal="center" vertical="center"/>
    </xf>
    <xf numFmtId="14" fontId="31" fillId="11" borderId="0" xfId="3" applyNumberFormat="1" applyFont="1" applyFill="1" applyAlignment="1">
      <alignment horizontal="right" wrapText="1"/>
    </xf>
    <xf numFmtId="3" fontId="27" fillId="11" borderId="46" xfId="3" applyNumberFormat="1" applyFont="1" applyFill="1" applyBorder="1" applyAlignment="1">
      <alignment vertical="center" wrapText="1"/>
    </xf>
    <xf numFmtId="0" fontId="20" fillId="4" borderId="0" xfId="3" applyFont="1" applyFill="1">
      <alignment vertical="center"/>
    </xf>
    <xf numFmtId="0" fontId="32" fillId="4" borderId="0" xfId="3" applyFont="1" applyFill="1" applyAlignment="1">
      <alignment horizontal="left" vertical="center" wrapText="1" indent="2"/>
    </xf>
    <xf numFmtId="3" fontId="20" fillId="4" borderId="0" xfId="3" applyNumberFormat="1" applyFont="1" applyFill="1">
      <alignment vertical="center"/>
    </xf>
    <xf numFmtId="0" fontId="33" fillId="4" borderId="0" xfId="3" applyFont="1" applyFill="1" applyAlignment="1">
      <alignment horizontal="left" vertical="center" indent="4"/>
    </xf>
    <xf numFmtId="0" fontId="34" fillId="4" borderId="47" xfId="3" applyFont="1" applyFill="1" applyBorder="1" applyAlignment="1">
      <alignment horizontal="right" vertical="center" wrapText="1"/>
    </xf>
    <xf numFmtId="0" fontId="34" fillId="4" borderId="46" xfId="3" applyFont="1" applyFill="1" applyBorder="1" applyAlignment="1">
      <alignment vertical="center" wrapText="1"/>
    </xf>
    <xf numFmtId="3" fontId="33" fillId="4" borderId="46" xfId="3" applyNumberFormat="1" applyFont="1" applyFill="1" applyBorder="1" applyAlignment="1">
      <alignment horizontal="center" vertical="center" wrapText="1"/>
    </xf>
    <xf numFmtId="0" fontId="34" fillId="4" borderId="0" xfId="3" applyFont="1" applyFill="1" applyAlignment="1">
      <alignment vertical="center" wrapText="1"/>
    </xf>
    <xf numFmtId="3" fontId="33" fillId="4" borderId="0" xfId="3" applyNumberFormat="1" applyFont="1" applyFill="1" applyAlignment="1">
      <alignment horizontal="center" vertical="center" wrapText="1"/>
    </xf>
    <xf numFmtId="0" fontId="33" fillId="4" borderId="0" xfId="3" applyFont="1" applyFill="1" applyAlignment="1">
      <alignment horizontal="left" vertical="center" wrapText="1"/>
    </xf>
    <xf numFmtId="3" fontId="34" fillId="4" borderId="0" xfId="3" applyNumberFormat="1" applyFont="1" applyFill="1" applyAlignment="1">
      <alignment horizontal="right" vertical="center" wrapText="1"/>
    </xf>
    <xf numFmtId="0" fontId="33" fillId="4" borderId="0" xfId="3" applyFont="1" applyFill="1" applyAlignment="1">
      <alignment horizontal="left" vertical="center" wrapText="1" indent="2"/>
    </xf>
    <xf numFmtId="0" fontId="18" fillId="9" borderId="0" xfId="3" applyFont="1" applyFill="1" applyAlignment="1">
      <alignment horizontal="left" vertical="center"/>
    </xf>
    <xf numFmtId="38" fontId="5" fillId="0" borderId="0" xfId="1" applyNumberFormat="1" applyFont="1" applyAlignment="1">
      <alignment horizontal="right"/>
    </xf>
    <xf numFmtId="38" fontId="25" fillId="0" borderId="29" xfId="1" applyNumberFormat="1" applyFont="1" applyBorder="1">
      <alignment vertical="center"/>
    </xf>
    <xf numFmtId="0" fontId="12" fillId="11" borderId="0" xfId="3" applyFill="1" applyAlignment="1">
      <alignment horizontal="right" vertical="center"/>
    </xf>
    <xf numFmtId="0" fontId="30" fillId="11" borderId="46" xfId="3" applyFont="1" applyFill="1" applyBorder="1" applyAlignment="1">
      <alignment horizontal="right" vertical="center" wrapText="1"/>
    </xf>
    <xf numFmtId="0" fontId="27" fillId="11" borderId="62" xfId="3" applyFont="1" applyFill="1" applyBorder="1" applyAlignment="1">
      <alignment horizontal="right" vertical="center" wrapText="1"/>
    </xf>
    <xf numFmtId="0" fontId="0" fillId="11" borderId="0" xfId="0" applyFill="1" applyAlignment="1">
      <alignment horizontal="right" vertical="center"/>
    </xf>
    <xf numFmtId="0" fontId="12" fillId="9" borderId="0" xfId="3" applyFill="1" applyAlignment="1">
      <alignment horizontal="right" vertical="center"/>
    </xf>
    <xf numFmtId="0" fontId="12" fillId="4" borderId="0" xfId="3" applyFill="1" applyAlignment="1">
      <alignment horizontal="right" vertical="center"/>
    </xf>
    <xf numFmtId="0" fontId="27" fillId="11" borderId="0" xfId="0" applyFont="1" applyFill="1" applyAlignment="1">
      <alignment vertical="center"/>
    </xf>
    <xf numFmtId="0" fontId="21" fillId="4" borderId="0" xfId="0" applyFont="1" applyFill="1" applyAlignment="1">
      <alignment vertical="center"/>
    </xf>
    <xf numFmtId="3" fontId="27" fillId="12" borderId="0" xfId="3" applyNumberFormat="1" applyFont="1" applyFill="1" applyAlignment="1">
      <alignment horizontal="right" vertical="center" wrapText="1"/>
    </xf>
    <xf numFmtId="0" fontId="27" fillId="12" borderId="0" xfId="0" applyFont="1" applyFill="1" applyAlignment="1">
      <alignment vertical="center"/>
    </xf>
    <xf numFmtId="181" fontId="34" fillId="4" borderId="0" xfId="3" applyNumberFormat="1" applyFont="1" applyFill="1" applyAlignment="1">
      <alignment horizontal="right" vertical="center" wrapText="1"/>
    </xf>
    <xf numFmtId="0" fontId="5" fillId="0" borderId="0" xfId="1" applyFont="1" applyAlignment="1">
      <alignment horizontal="left" vertical="top" wrapText="1"/>
    </xf>
    <xf numFmtId="0" fontId="0" fillId="0" borderId="0" xfId="0" applyFont="1" applyAlignment="1">
      <alignment vertical="center"/>
    </xf>
    <xf numFmtId="0" fontId="0" fillId="4" borderId="0" xfId="0" applyFont="1" applyFill="1" applyAlignment="1">
      <alignment vertical="center"/>
    </xf>
    <xf numFmtId="0" fontId="0" fillId="2" borderId="0" xfId="0" applyFont="1" applyFill="1" applyAlignment="1">
      <alignment vertical="center"/>
    </xf>
    <xf numFmtId="0" fontId="0" fillId="0" borderId="0" xfId="0" applyFont="1" applyAlignment="1">
      <alignment horizontal="right" vertical="center"/>
    </xf>
    <xf numFmtId="0" fontId="0" fillId="3" borderId="0" xfId="0" applyFont="1" applyFill="1" applyAlignment="1">
      <alignment horizontal="center" vertical="center"/>
    </xf>
    <xf numFmtId="0" fontId="0" fillId="3" borderId="0" xfId="0" applyFont="1" applyFill="1" applyAlignment="1">
      <alignment vertical="center"/>
    </xf>
    <xf numFmtId="3" fontId="0" fillId="0" borderId="0" xfId="0" applyNumberFormat="1" applyFont="1" applyAlignment="1">
      <alignment vertical="center"/>
    </xf>
    <xf numFmtId="9" fontId="0" fillId="0" borderId="0" xfId="0" applyNumberFormat="1" applyFont="1" applyAlignment="1">
      <alignment horizontal="right" vertical="center"/>
    </xf>
    <xf numFmtId="3" fontId="0" fillId="0" borderId="0" xfId="0" applyNumberFormat="1" applyFont="1" applyAlignment="1">
      <alignment horizontal="right" vertical="center"/>
    </xf>
    <xf numFmtId="0" fontId="0" fillId="10" borderId="0" xfId="0" applyFont="1" applyFill="1" applyAlignment="1">
      <alignment vertical="center"/>
    </xf>
    <xf numFmtId="0" fontId="0" fillId="10" borderId="0" xfId="0" applyFont="1" applyFill="1" applyAlignment="1">
      <alignment horizontal="left" vertical="center"/>
    </xf>
    <xf numFmtId="3" fontId="0" fillId="10" borderId="0" xfId="0" applyNumberFormat="1" applyFont="1" applyFill="1" applyAlignment="1">
      <alignment vertical="center"/>
    </xf>
    <xf numFmtId="9" fontId="0" fillId="10" borderId="0" xfId="0" applyNumberFormat="1" applyFont="1" applyFill="1" applyAlignment="1">
      <alignment vertical="center"/>
    </xf>
    <xf numFmtId="9" fontId="0" fillId="0" borderId="0" xfId="0" applyNumberFormat="1" applyFont="1" applyAlignment="1">
      <alignment vertical="center"/>
    </xf>
    <xf numFmtId="3" fontId="0" fillId="2" borderId="0" xfId="0" applyNumberFormat="1" applyFont="1" applyFill="1" applyAlignment="1">
      <alignment vertical="center"/>
    </xf>
    <xf numFmtId="3" fontId="0" fillId="4" borderId="0" xfId="0" applyNumberFormat="1" applyFont="1" applyFill="1" applyAlignment="1">
      <alignment vertical="center"/>
    </xf>
    <xf numFmtId="9" fontId="0" fillId="4" borderId="0" xfId="0" applyNumberFormat="1" applyFont="1" applyFill="1" applyAlignment="1">
      <alignment vertical="center"/>
    </xf>
    <xf numFmtId="0" fontId="0" fillId="4" borderId="0" xfId="0" applyFont="1" applyFill="1" applyAlignment="1">
      <alignment horizontal="right" vertical="center"/>
    </xf>
    <xf numFmtId="9" fontId="0" fillId="4" borderId="0" xfId="0" applyNumberFormat="1" applyFont="1" applyFill="1" applyAlignment="1">
      <alignment horizontal="right" vertical="center"/>
    </xf>
    <xf numFmtId="3" fontId="0" fillId="7" borderId="0" xfId="0" applyNumberFormat="1" applyFont="1" applyFill="1" applyAlignment="1">
      <alignment vertical="center"/>
    </xf>
    <xf numFmtId="0" fontId="0" fillId="4" borderId="0" xfId="0" applyFont="1" applyFill="1"/>
    <xf numFmtId="0" fontId="0" fillId="0" borderId="0" xfId="0" applyFont="1"/>
    <xf numFmtId="0" fontId="9" fillId="2" borderId="0" xfId="0" applyFont="1" applyFill="1" applyAlignment="1">
      <alignment horizontal="left" vertical="center"/>
    </xf>
    <xf numFmtId="14" fontId="0" fillId="0" borderId="0" xfId="0" applyNumberFormat="1" applyFont="1" applyAlignment="1">
      <alignment vertical="center"/>
    </xf>
    <xf numFmtId="14" fontId="0" fillId="2" borderId="0" xfId="0" applyNumberFormat="1" applyFont="1" applyFill="1" applyAlignment="1">
      <alignment vertical="center"/>
    </xf>
    <xf numFmtId="178" fontId="0" fillId="0" borderId="0" xfId="6" applyNumberFormat="1" applyFont="1" applyFill="1" applyAlignment="1">
      <alignment vertical="center"/>
    </xf>
    <xf numFmtId="179" fontId="0" fillId="4" borderId="0" xfId="0" applyNumberFormat="1" applyFont="1" applyFill="1" applyAlignment="1">
      <alignment vertical="center"/>
    </xf>
    <xf numFmtId="178" fontId="0" fillId="4" borderId="0" xfId="0" applyNumberFormat="1" applyFont="1" applyFill="1"/>
    <xf numFmtId="0" fontId="0" fillId="4" borderId="48" xfId="0" applyFont="1" applyFill="1" applyBorder="1" applyAlignment="1">
      <alignment vertical="center"/>
    </xf>
    <xf numFmtId="0" fontId="0" fillId="4" borderId="48" xfId="0" applyFont="1" applyFill="1" applyBorder="1"/>
    <xf numFmtId="178" fontId="0" fillId="4" borderId="48" xfId="0" applyNumberFormat="1" applyFont="1" applyFill="1" applyBorder="1"/>
    <xf numFmtId="0" fontId="0" fillId="2" borderId="0" xfId="0" applyFont="1" applyFill="1" applyAlignment="1">
      <alignment horizontal="left" vertical="center"/>
    </xf>
    <xf numFmtId="3" fontId="0" fillId="0" borderId="0" xfId="0" applyNumberFormat="1" applyFont="1"/>
    <xf numFmtId="14" fontId="0" fillId="0" borderId="0" xfId="0" applyNumberFormat="1" applyFont="1"/>
    <xf numFmtId="3" fontId="0" fillId="4" borderId="0" xfId="0" applyNumberFormat="1" applyFont="1" applyFill="1"/>
    <xf numFmtId="38" fontId="5" fillId="0" borderId="26" xfId="1" applyNumberFormat="1" applyFont="1" applyBorder="1" applyAlignment="1">
      <alignment vertical="center" shrinkToFit="1"/>
    </xf>
    <xf numFmtId="38" fontId="5" fillId="0" borderId="59" xfId="1" applyNumberFormat="1" applyFont="1" applyBorder="1" applyAlignment="1">
      <alignment vertical="center" shrinkToFit="1"/>
    </xf>
    <xf numFmtId="38" fontId="5" fillId="0" borderId="50" xfId="1" applyNumberFormat="1" applyFont="1" applyBorder="1" applyAlignment="1">
      <alignment vertical="center" shrinkToFit="1"/>
    </xf>
    <xf numFmtId="38" fontId="5" fillId="0" borderId="9" xfId="1" applyNumberFormat="1" applyFont="1" applyBorder="1" applyAlignment="1">
      <alignment vertical="center" shrinkToFit="1"/>
    </xf>
    <xf numFmtId="38" fontId="5" fillId="0" borderId="30" xfId="1" applyNumberFormat="1" applyFont="1" applyBorder="1" applyAlignment="1">
      <alignment vertical="center" shrinkToFit="1"/>
    </xf>
    <xf numFmtId="0" fontId="35" fillId="0" borderId="0" xfId="1" applyFont="1">
      <alignment vertical="center"/>
    </xf>
    <xf numFmtId="0" fontId="36" fillId="0" borderId="0" xfId="1" applyFont="1">
      <alignment vertical="center"/>
    </xf>
    <xf numFmtId="38" fontId="5" fillId="0" borderId="32" xfId="1" applyNumberFormat="1" applyFont="1" applyBorder="1" applyAlignment="1">
      <alignment vertical="center" shrinkToFit="1"/>
    </xf>
    <xf numFmtId="38" fontId="5" fillId="0" borderId="51" xfId="1" applyNumberFormat="1" applyFont="1" applyBorder="1" applyAlignment="1">
      <alignment vertical="center" shrinkToFit="1"/>
    </xf>
    <xf numFmtId="38" fontId="5" fillId="0" borderId="31" xfId="1" applyNumberFormat="1" applyFont="1" applyBorder="1" applyAlignment="1">
      <alignment vertical="center" shrinkToFit="1"/>
    </xf>
    <xf numFmtId="38" fontId="5" fillId="0" borderId="52" xfId="1" applyNumberFormat="1" applyFont="1" applyBorder="1" applyAlignment="1">
      <alignment vertical="center" shrinkToFit="1"/>
    </xf>
    <xf numFmtId="38" fontId="23" fillId="0" borderId="57" xfId="1" applyNumberFormat="1" applyFont="1" applyBorder="1" applyAlignment="1">
      <alignment horizontal="right" vertical="center" shrinkToFit="1"/>
    </xf>
    <xf numFmtId="180" fontId="5" fillId="2" borderId="29" xfId="1" applyNumberFormat="1" applyFont="1" applyFill="1" applyBorder="1">
      <alignment vertical="center"/>
    </xf>
    <xf numFmtId="0" fontId="35" fillId="8" borderId="0" xfId="1" applyFont="1" applyFill="1">
      <alignment vertical="center"/>
    </xf>
    <xf numFmtId="0" fontId="35" fillId="4" borderId="0" xfId="1" applyFont="1" applyFill="1" applyAlignment="1">
      <alignment horizontal="center" vertical="center"/>
    </xf>
    <xf numFmtId="9" fontId="35" fillId="4" borderId="0" xfId="1" applyNumberFormat="1" applyFont="1" applyFill="1" applyAlignment="1">
      <alignment horizontal="center" vertical="center"/>
    </xf>
    <xf numFmtId="0" fontId="36" fillId="4" borderId="0" xfId="1" applyFont="1" applyFill="1" applyAlignment="1">
      <alignment horizontal="center" vertical="center"/>
    </xf>
    <xf numFmtId="9" fontId="35" fillId="0" borderId="0" xfId="1" applyNumberFormat="1" applyFont="1" applyAlignment="1">
      <alignment horizontal="center" vertical="center"/>
    </xf>
    <xf numFmtId="0" fontId="36" fillId="0" borderId="0" xfId="1" applyFont="1" applyAlignment="1">
      <alignment horizontal="center" vertical="center"/>
    </xf>
    <xf numFmtId="0" fontId="35" fillId="0" borderId="0" xfId="1" applyFont="1" applyAlignment="1">
      <alignment horizontal="center" vertical="center"/>
    </xf>
    <xf numFmtId="0" fontId="35" fillId="4" borderId="0" xfId="1" applyFont="1" applyFill="1">
      <alignment vertical="center"/>
    </xf>
    <xf numFmtId="0" fontId="35" fillId="4" borderId="0" xfId="1" applyFont="1" applyFill="1" applyAlignment="1">
      <alignment horizontal="left" vertical="center"/>
    </xf>
    <xf numFmtId="0" fontId="36" fillId="4" borderId="0" xfId="1" applyFont="1" applyFill="1">
      <alignment vertical="center"/>
    </xf>
    <xf numFmtId="3" fontId="35" fillId="4" borderId="0" xfId="1" applyNumberFormat="1" applyFont="1" applyFill="1">
      <alignment vertical="center"/>
    </xf>
    <xf numFmtId="0" fontId="5" fillId="4" borderId="0" xfId="1" applyFont="1" applyFill="1" applyAlignment="1">
      <alignment horizontal="left" vertical="top" wrapText="1"/>
    </xf>
    <xf numFmtId="0" fontId="5" fillId="0" borderId="0" xfId="1" applyFont="1" applyAlignment="1">
      <alignment horizontal="left" vertical="top" wrapText="1"/>
    </xf>
    <xf numFmtId="0" fontId="5" fillId="0" borderId="35" xfId="0" applyFont="1" applyBorder="1" applyAlignment="1">
      <alignment horizontal="left" vertical="center" wrapText="1"/>
    </xf>
    <xf numFmtId="0" fontId="5" fillId="0" borderId="28" xfId="0" applyFont="1" applyBorder="1" applyAlignment="1">
      <alignment horizontal="left" vertical="center" wrapText="1"/>
    </xf>
    <xf numFmtId="0" fontId="5" fillId="0" borderId="53" xfId="0" applyFont="1" applyBorder="1" applyAlignment="1">
      <alignment horizontal="left" vertical="center" wrapText="1" indent="2"/>
    </xf>
    <xf numFmtId="0" fontId="5" fillId="0" borderId="54" xfId="0" applyFont="1" applyBorder="1" applyAlignment="1">
      <alignment horizontal="left" vertical="center" wrapText="1" indent="2"/>
    </xf>
    <xf numFmtId="0" fontId="5" fillId="0" borderId="35"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5" xfId="1" applyFont="1" applyBorder="1" applyAlignment="1">
      <alignment horizontal="left" vertical="center"/>
    </xf>
    <xf numFmtId="0" fontId="5" fillId="0" borderId="28" xfId="1" applyFont="1" applyBorder="1" applyAlignment="1">
      <alignment horizontal="left" vertical="center"/>
    </xf>
    <xf numFmtId="0" fontId="5" fillId="0" borderId="29" xfId="1" applyFont="1" applyBorder="1" applyAlignment="1">
      <alignment horizontal="left" vertical="center"/>
    </xf>
    <xf numFmtId="0" fontId="5" fillId="0" borderId="38" xfId="1" applyFont="1" applyBorder="1" applyAlignment="1">
      <alignment vertical="center" shrinkToFit="1"/>
    </xf>
    <xf numFmtId="0" fontId="5" fillId="0" borderId="39" xfId="1" applyFont="1" applyBorder="1" applyAlignment="1">
      <alignment vertical="center" shrinkToFit="1"/>
    </xf>
    <xf numFmtId="0" fontId="5" fillId="0" borderId="40" xfId="1" applyFont="1" applyBorder="1" applyAlignment="1">
      <alignment vertical="center" shrinkToFit="1"/>
    </xf>
    <xf numFmtId="0" fontId="37" fillId="2" borderId="2" xfId="1" applyFont="1" applyFill="1" applyBorder="1" applyAlignment="1" applyProtection="1">
      <alignment vertical="center" shrinkToFit="1"/>
      <protection locked="0"/>
    </xf>
    <xf numFmtId="0" fontId="37" fillId="2" borderId="3" xfId="1" applyFont="1" applyFill="1" applyBorder="1" applyAlignment="1" applyProtection="1">
      <alignment vertical="center" shrinkToFit="1"/>
      <protection locked="0"/>
    </xf>
    <xf numFmtId="0" fontId="37" fillId="2" borderId="4" xfId="1" applyFont="1" applyFill="1" applyBorder="1" applyAlignment="1" applyProtection="1">
      <alignment vertical="center" shrinkToFit="1"/>
      <protection locked="0"/>
    </xf>
    <xf numFmtId="14" fontId="37" fillId="2" borderId="6" xfId="1" applyNumberFormat="1" applyFont="1" applyFill="1" applyBorder="1" applyAlignment="1" applyProtection="1">
      <alignment horizontal="left" vertical="center" shrinkToFit="1"/>
      <protection locked="0"/>
    </xf>
    <xf numFmtId="0" fontId="37" fillId="2" borderId="7" xfId="1" applyFont="1" applyFill="1" applyBorder="1" applyAlignment="1" applyProtection="1">
      <alignment horizontal="left" vertical="center" shrinkToFit="1"/>
      <protection locked="0"/>
    </xf>
    <xf numFmtId="0" fontId="37" fillId="2" borderId="8" xfId="1" applyFont="1" applyFill="1" applyBorder="1" applyAlignment="1" applyProtection="1">
      <alignment horizontal="left" vertical="center" shrinkToFit="1"/>
      <protection locked="0"/>
    </xf>
    <xf numFmtId="0" fontId="5" fillId="0" borderId="1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9" fillId="0" borderId="12" xfId="1" applyFont="1" applyBorder="1">
      <alignment vertical="center"/>
    </xf>
    <xf numFmtId="0" fontId="9" fillId="0" borderId="16" xfId="1" applyFont="1" applyBorder="1">
      <alignment vertical="center"/>
    </xf>
    <xf numFmtId="0" fontId="9" fillId="0" borderId="17" xfId="1" applyFont="1" applyBorder="1">
      <alignment vertical="center"/>
    </xf>
    <xf numFmtId="0" fontId="5" fillId="0" borderId="13" xfId="1" applyFont="1" applyBorder="1" applyAlignment="1">
      <alignment horizontal="center" vertical="center" wrapText="1"/>
    </xf>
    <xf numFmtId="0" fontId="5" fillId="0" borderId="18" xfId="1" applyFont="1" applyBorder="1" applyAlignment="1">
      <alignment horizontal="center" vertical="center" wrapText="1"/>
    </xf>
    <xf numFmtId="0" fontId="37" fillId="2" borderId="36" xfId="1" applyFont="1" applyFill="1" applyBorder="1" applyAlignment="1" applyProtection="1">
      <alignment horizontal="left" vertical="center" shrinkToFit="1"/>
      <protection locked="0"/>
    </xf>
    <xf numFmtId="0" fontId="37" fillId="2" borderId="28" xfId="1" applyFont="1" applyFill="1" applyBorder="1" applyAlignment="1" applyProtection="1">
      <alignment horizontal="left" vertical="center" shrinkToFit="1"/>
      <protection locked="0"/>
    </xf>
    <xf numFmtId="0" fontId="37" fillId="2" borderId="63" xfId="1" applyFont="1" applyFill="1" applyBorder="1" applyAlignment="1" applyProtection="1">
      <alignment horizontal="left" vertical="center" shrinkToFit="1"/>
      <protection locked="0"/>
    </xf>
    <xf numFmtId="0" fontId="5" fillId="0" borderId="49"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7" fillId="0" borderId="2" xfId="1" applyFont="1" applyBorder="1" applyAlignment="1" applyProtection="1">
      <alignment vertical="center" shrinkToFit="1"/>
      <protection locked="0"/>
    </xf>
    <xf numFmtId="0" fontId="7" fillId="0" borderId="3" xfId="1" applyFont="1" applyBorder="1" applyAlignment="1" applyProtection="1">
      <alignment vertical="center" shrinkToFit="1"/>
      <protection locked="0"/>
    </xf>
    <xf numFmtId="0" fontId="7" fillId="0" borderId="4" xfId="1" applyFont="1" applyBorder="1" applyAlignment="1" applyProtection="1">
      <alignment vertical="center" shrinkToFit="1"/>
      <protection locked="0"/>
    </xf>
    <xf numFmtId="14" fontId="7" fillId="0" borderId="2" xfId="1" applyNumberFormat="1" applyFont="1" applyBorder="1" applyAlignment="1" applyProtection="1">
      <alignment vertical="center" shrinkToFit="1"/>
      <protection locked="0"/>
    </xf>
    <xf numFmtId="14" fontId="7" fillId="0" borderId="3" xfId="1" applyNumberFormat="1" applyFont="1" applyBorder="1" applyAlignment="1" applyProtection="1">
      <alignment vertical="center" shrinkToFit="1"/>
      <protection locked="0"/>
    </xf>
    <xf numFmtId="14" fontId="7" fillId="0" borderId="4" xfId="1" applyNumberFormat="1" applyFont="1" applyBorder="1" applyAlignment="1" applyProtection="1">
      <alignment vertical="center" shrinkToFit="1"/>
      <protection locked="0"/>
    </xf>
    <xf numFmtId="0" fontId="5" fillId="0" borderId="29" xfId="0" applyFont="1" applyBorder="1" applyAlignment="1">
      <alignment horizontal="left" vertical="center" wrapText="1"/>
    </xf>
  </cellXfs>
  <cellStyles count="8">
    <cellStyle name="パーセント" xfId="6" builtinId="5"/>
    <cellStyle name="桁区切り 2" xfId="2" xr:uid="{89F72D24-8434-41F3-B138-1A68CD9BB34C}"/>
    <cellStyle name="標準" xfId="0" builtinId="0"/>
    <cellStyle name="標準 2" xfId="1" xr:uid="{62794512-4CA0-4FF3-BF05-FC9753894395}"/>
    <cellStyle name="標準 3" xfId="3" xr:uid="{FC62AA1A-A0F5-4DF5-A7AA-4409998ACDA6}"/>
    <cellStyle name="標準 4" xfId="7" xr:uid="{C41F7318-98D5-467D-ABD7-48C3D2C5B3EF}"/>
    <cellStyle name="標準 6" xfId="5" xr:uid="{3424EDFF-E708-4074-B9A3-B64660C1EF8F}"/>
    <cellStyle name="標準 7" xfId="4" xr:uid="{4D4D1408-5853-4221-B385-B115175A3167}"/>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336550</xdr:colOff>
          <xdr:row>0</xdr:row>
          <xdr:rowOff>0</xdr:rowOff>
        </xdr:from>
        <xdr:to>
          <xdr:col>2</xdr:col>
          <xdr:colOff>565150</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336550</xdr:colOff>
          <xdr:row>0</xdr:row>
          <xdr:rowOff>0</xdr:rowOff>
        </xdr:from>
        <xdr:to>
          <xdr:col>2</xdr:col>
          <xdr:colOff>565150</xdr:colOff>
          <xdr:row>0</xdr:row>
          <xdr:rowOff>38100</xdr:rowOff>
        </xdr:to>
        <xdr:sp macro="" textlink="">
          <xdr:nvSpPr>
            <xdr:cNvPr id="14337" name="unitList"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15</xdr:col>
      <xdr:colOff>384587</xdr:colOff>
      <xdr:row>23</xdr:row>
      <xdr:rowOff>190501</xdr:rowOff>
    </xdr:from>
    <xdr:to>
      <xdr:col>17</xdr:col>
      <xdr:colOff>930088</xdr:colOff>
      <xdr:row>28</xdr:row>
      <xdr:rowOff>168090</xdr:rowOff>
    </xdr:to>
    <xdr:sp macro="" textlink="">
      <xdr:nvSpPr>
        <xdr:cNvPr id="2" name="正方形/長方形 1">
          <a:extLst>
            <a:ext uri="{FF2B5EF4-FFF2-40B4-BE49-F238E27FC236}">
              <a16:creationId xmlns:a16="http://schemas.microsoft.com/office/drawing/2014/main" id="{6F88CE4B-18EE-3EBD-A528-B1CBFE5DFF92}"/>
            </a:ext>
          </a:extLst>
        </xdr:cNvPr>
        <xdr:cNvSpPr/>
      </xdr:nvSpPr>
      <xdr:spPr>
        <a:xfrm>
          <a:off x="16644322" y="4807325"/>
          <a:ext cx="6238090" cy="986118"/>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kern="1200"/>
            <a:t>ハイライト箇所の科目がうまく反映されていないと思われます。</a:t>
          </a:r>
          <a:br>
            <a:rPr kumimoji="1" lang="en-US" altLang="ja-JP" sz="1600" kern="1200"/>
          </a:br>
          <a:r>
            <a:rPr kumimoji="1" lang="ja-JP" altLang="en-US" sz="1600" kern="1200"/>
            <a:t>集計に影響はないかもですが</a:t>
          </a:r>
          <a:r>
            <a:rPr kumimoji="1" lang="en-US" altLang="ja-JP" sz="1600" kern="1200"/>
            <a:t>…</a:t>
          </a:r>
          <a:endParaRPr kumimoji="1" lang="ja-JP" altLang="en-US" sz="1600" kern="12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447623</xdr:colOff>
      <xdr:row>79</xdr:row>
      <xdr:rowOff>93689</xdr:rowOff>
    </xdr:from>
    <xdr:to>
      <xdr:col>7</xdr:col>
      <xdr:colOff>922618</xdr:colOff>
      <xdr:row>119</xdr:row>
      <xdr:rowOff>87122</xdr:rowOff>
    </xdr:to>
    <xdr:pic>
      <xdr:nvPicPr>
        <xdr:cNvPr id="2" name="図 1">
          <a:extLst>
            <a:ext uri="{FF2B5EF4-FFF2-40B4-BE49-F238E27FC236}">
              <a16:creationId xmlns:a16="http://schemas.microsoft.com/office/drawing/2014/main" id="{5D7F3CAF-3FB4-DE65-9D0D-160318D30E73}"/>
            </a:ext>
          </a:extLst>
        </xdr:cNvPr>
        <xdr:cNvPicPr>
          <a:picLocks noChangeAspect="1"/>
        </xdr:cNvPicPr>
      </xdr:nvPicPr>
      <xdr:blipFill>
        <a:blip xmlns:r="http://schemas.openxmlformats.org/officeDocument/2006/relationships" r:embed="rId1"/>
        <a:stretch>
          <a:fillRect/>
        </a:stretch>
      </xdr:blipFill>
      <xdr:spPr>
        <a:xfrm>
          <a:off x="1061803" y="13251722"/>
          <a:ext cx="10031225" cy="664937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BFE41-FED2-4D84-B064-D47D8F93F039}">
  <sheetPr>
    <tabColor theme="9" tint="0.79998168889431442"/>
  </sheetPr>
  <dimension ref="A1:N82"/>
  <sheetViews>
    <sheetView tabSelected="1" zoomScale="47" zoomScaleNormal="85" workbookViewId="0"/>
  </sheetViews>
  <sheetFormatPr defaultColWidth="4.453125" defaultRowHeight="24" customHeight="1" x14ac:dyDescent="0.2"/>
  <cols>
    <col min="1" max="1" width="4.453125" style="24" customWidth="1"/>
    <col min="2" max="2" width="11.08984375" style="24" customWidth="1"/>
    <col min="3" max="3" width="37.453125" style="24" customWidth="1"/>
    <col min="4" max="5" width="16.08984375" style="24" customWidth="1"/>
    <col min="6" max="6" width="19.453125" style="26" customWidth="1"/>
    <col min="7" max="7" width="16.08984375" style="24" customWidth="1"/>
    <col min="8" max="8" width="16.08984375" style="32" customWidth="1"/>
    <col min="9" max="9" width="0.453125" style="24" customWidth="1"/>
    <col min="10" max="10" width="4.453125" style="214"/>
    <col min="11" max="11" width="15.08984375" style="208" bestFit="1" customWidth="1"/>
    <col min="12" max="12" width="4.453125" style="214"/>
    <col min="13" max="13" width="38" style="214" customWidth="1"/>
    <col min="14" max="14" width="18.81640625" style="47" customWidth="1"/>
    <col min="15" max="15" width="4.453125" style="24"/>
    <col min="16" max="16" width="29.90625" style="24" customWidth="1"/>
    <col min="17" max="17" width="18.81640625" style="24" customWidth="1"/>
    <col min="18" max="16384" width="4.453125" style="24"/>
  </cols>
  <sheetData>
    <row r="1" spans="1:14" ht="22.5" customHeight="1" x14ac:dyDescent="0.2">
      <c r="A1" s="19" t="s">
        <v>0</v>
      </c>
      <c r="B1" s="20"/>
      <c r="C1" s="20"/>
      <c r="D1" s="20"/>
      <c r="E1" s="21"/>
      <c r="F1" s="22"/>
      <c r="G1" s="20"/>
      <c r="H1" s="23"/>
      <c r="J1" s="207"/>
    </row>
    <row r="2" spans="1:14" s="27" customFormat="1" ht="22.5" customHeight="1" thickBot="1" x14ac:dyDescent="0.25">
      <c r="A2" s="24"/>
      <c r="B2" s="24"/>
      <c r="C2" s="24"/>
      <c r="D2" s="24"/>
      <c r="E2" s="25"/>
      <c r="F2" s="26"/>
      <c r="G2" s="30"/>
      <c r="H2" s="30"/>
      <c r="I2" s="30"/>
      <c r="J2" s="209"/>
      <c r="K2" s="210"/>
      <c r="L2" s="216"/>
      <c r="M2" s="216"/>
      <c r="N2" s="48"/>
    </row>
    <row r="3" spans="1:14" s="27" customFormat="1" ht="22.5" customHeight="1" x14ac:dyDescent="0.2">
      <c r="A3" s="24"/>
      <c r="B3" s="28" t="s">
        <v>1</v>
      </c>
      <c r="C3" s="233" t="s">
        <v>457</v>
      </c>
      <c r="D3" s="234"/>
      <c r="E3" s="234"/>
      <c r="F3" s="235"/>
      <c r="G3" s="30"/>
      <c r="H3" s="30"/>
      <c r="I3" s="30"/>
      <c r="J3" s="209"/>
      <c r="K3" s="210"/>
      <c r="L3" s="216"/>
      <c r="M3" s="216"/>
      <c r="N3" s="48"/>
    </row>
    <row r="4" spans="1:14" s="27" customFormat="1" ht="22.5" customHeight="1" x14ac:dyDescent="0.2">
      <c r="A4" s="24"/>
      <c r="B4" s="50" t="s">
        <v>2</v>
      </c>
      <c r="C4" s="248" t="s">
        <v>513</v>
      </c>
      <c r="D4" s="249"/>
      <c r="E4" s="249"/>
      <c r="F4" s="250"/>
      <c r="G4" s="30"/>
      <c r="H4" s="30"/>
      <c r="I4" s="30"/>
      <c r="J4" s="209"/>
      <c r="K4" s="210"/>
      <c r="L4" s="216"/>
      <c r="M4" s="216"/>
      <c r="N4" s="48"/>
    </row>
    <row r="5" spans="1:14" s="27" customFormat="1" ht="22.5" customHeight="1" thickBot="1" x14ac:dyDescent="0.25">
      <c r="A5" s="24"/>
      <c r="B5" s="29" t="s">
        <v>3</v>
      </c>
      <c r="C5" s="236">
        <v>46173</v>
      </c>
      <c r="D5" s="237"/>
      <c r="E5" s="237"/>
      <c r="F5" s="238"/>
      <c r="G5" s="30"/>
      <c r="H5" s="30"/>
      <c r="I5" s="30"/>
      <c r="J5" s="209"/>
      <c r="K5" s="210"/>
      <c r="L5" s="216"/>
      <c r="M5" s="216"/>
      <c r="N5" s="48"/>
    </row>
    <row r="6" spans="1:14" s="27" customFormat="1" ht="22.5" customHeight="1" x14ac:dyDescent="0.2">
      <c r="A6" s="53"/>
      <c r="B6" s="53"/>
      <c r="C6" s="53"/>
      <c r="D6" s="53"/>
      <c r="E6" s="54"/>
      <c r="F6" s="53"/>
      <c r="G6" s="55"/>
      <c r="H6" s="55"/>
      <c r="I6" s="55"/>
      <c r="J6" s="211"/>
      <c r="K6" s="212"/>
      <c r="L6" s="200"/>
      <c r="M6" s="216"/>
      <c r="N6" s="48"/>
    </row>
    <row r="7" spans="1:14" s="27" customFormat="1" ht="22.5" customHeight="1" x14ac:dyDescent="0.2">
      <c r="A7" s="53"/>
      <c r="B7" s="53"/>
      <c r="C7" s="53"/>
      <c r="D7" s="53"/>
      <c r="E7" s="53"/>
      <c r="F7" s="53"/>
      <c r="G7" s="55"/>
      <c r="H7" s="55"/>
      <c r="I7" s="55"/>
      <c r="J7" s="211"/>
      <c r="K7" s="212"/>
      <c r="L7" s="200"/>
      <c r="M7" s="216"/>
      <c r="N7" s="48"/>
    </row>
    <row r="8" spans="1:14" s="27" customFormat="1" ht="22.5" customHeight="1" x14ac:dyDescent="0.2">
      <c r="A8" s="53"/>
      <c r="B8" s="53"/>
      <c r="C8" s="53"/>
      <c r="D8" s="53"/>
      <c r="E8" s="55"/>
      <c r="F8" s="53"/>
      <c r="G8" s="55"/>
      <c r="H8" s="55"/>
      <c r="I8" s="55"/>
      <c r="J8" s="211"/>
      <c r="K8" s="212"/>
      <c r="L8" s="200"/>
      <c r="M8" s="216"/>
      <c r="N8" s="48"/>
    </row>
    <row r="9" spans="1:14" s="27" customFormat="1" ht="22.5" customHeight="1" x14ac:dyDescent="0.2">
      <c r="A9" s="53"/>
      <c r="B9" s="53"/>
      <c r="C9" s="53"/>
      <c r="D9" s="53"/>
      <c r="E9" s="55"/>
      <c r="F9" s="53"/>
      <c r="G9" s="55"/>
      <c r="H9" s="55"/>
      <c r="I9" s="55"/>
      <c r="J9" s="211"/>
      <c r="K9" s="212"/>
      <c r="L9" s="200"/>
      <c r="M9" s="216"/>
      <c r="N9" s="48"/>
    </row>
    <row r="10" spans="1:14" s="27" customFormat="1" ht="22.5" customHeight="1" thickBot="1" x14ac:dyDescent="0.25">
      <c r="A10" s="53" t="s">
        <v>4</v>
      </c>
      <c r="B10" s="53"/>
      <c r="C10" s="53"/>
      <c r="D10" s="53"/>
      <c r="E10" s="54"/>
      <c r="F10" s="57"/>
      <c r="G10" s="53"/>
      <c r="H10" s="58" t="s">
        <v>5</v>
      </c>
      <c r="I10" s="53"/>
      <c r="J10" s="199"/>
      <c r="K10" s="212"/>
      <c r="L10" s="200"/>
      <c r="M10" s="216"/>
      <c r="N10" s="48"/>
    </row>
    <row r="11" spans="1:14" ht="22.5" customHeight="1" x14ac:dyDescent="0.2">
      <c r="A11" s="239" t="s">
        <v>6</v>
      </c>
      <c r="B11" s="241" t="s">
        <v>7</v>
      </c>
      <c r="C11" s="242"/>
      <c r="D11" s="243"/>
      <c r="E11" s="246" t="s">
        <v>8</v>
      </c>
      <c r="F11" s="59" t="s">
        <v>9</v>
      </c>
      <c r="G11" s="60"/>
      <c r="H11" s="61"/>
      <c r="I11" s="53"/>
      <c r="J11" s="199"/>
      <c r="K11" s="213"/>
      <c r="L11" s="199"/>
    </row>
    <row r="12" spans="1:14" ht="37" customHeight="1" thickBot="1" x14ac:dyDescent="0.25">
      <c r="A12" s="240"/>
      <c r="B12" s="244"/>
      <c r="C12" s="245"/>
      <c r="D12" s="245"/>
      <c r="E12" s="247"/>
      <c r="F12" s="63" t="s">
        <v>10</v>
      </c>
      <c r="G12" s="64" t="s">
        <v>11</v>
      </c>
      <c r="H12" s="65" t="s">
        <v>12</v>
      </c>
      <c r="I12" s="53"/>
      <c r="J12" s="199"/>
      <c r="K12" s="213" t="s">
        <v>13</v>
      </c>
      <c r="L12" s="199"/>
    </row>
    <row r="13" spans="1:14" ht="27" customHeight="1" thickTop="1" x14ac:dyDescent="0.2">
      <c r="A13" s="66">
        <v>1</v>
      </c>
      <c r="B13" s="67" t="s">
        <v>14</v>
      </c>
      <c r="C13" s="67"/>
      <c r="D13" s="68"/>
      <c r="E13" s="69">
        <v>0</v>
      </c>
      <c r="F13" s="70" t="str">
        <f>IFERROR(H13/G13,"")</f>
        <v/>
      </c>
      <c r="G13" s="194">
        <f>SUMIFS('明細（オンバラ）'!$E:$E,'明細（オンバラ）'!J:J,K13)</f>
        <v>0</v>
      </c>
      <c r="H13" s="196">
        <f>SUMIFS('明細（オンバラ）'!$G:$G,'明細（オンバラ）'!J:J,K13)</f>
        <v>0</v>
      </c>
      <c r="I13" s="53">
        <f t="shared" ref="I13:I36" si="0">IFERROR(H13/$G$44*100,"")</f>
        <v>0</v>
      </c>
      <c r="J13" s="199"/>
      <c r="K13" s="213">
        <f>IFERROR(INDEX(科目対照表!$L$6:$L$114,MATCH(B13,科目対照表!$M$6:$M$114,0),1),"")</f>
        <v>101</v>
      </c>
      <c r="L13" s="199"/>
    </row>
    <row r="14" spans="1:14" ht="26.25" customHeight="1" x14ac:dyDescent="0.2">
      <c r="A14" s="71">
        <v>2</v>
      </c>
      <c r="B14" s="72" t="s">
        <v>15</v>
      </c>
      <c r="C14" s="72"/>
      <c r="D14" s="73"/>
      <c r="E14" s="74">
        <v>0</v>
      </c>
      <c r="F14" s="70">
        <f t="shared" ref="F14:F43" si="1">IFERROR(H14/G14,"")</f>
        <v>0</v>
      </c>
      <c r="G14" s="194">
        <f>SUMIFS('明細（オンバラ）'!$E:$E,'明細（オンバラ）'!J:J,K14)</f>
        <v>24171</v>
      </c>
      <c r="H14" s="197">
        <f>SUMIFS('明細（オンバラ）'!$G:$G,'明細（オンバラ）'!J:J,K14)</f>
        <v>0</v>
      </c>
      <c r="I14" s="53">
        <f t="shared" si="0"/>
        <v>0</v>
      </c>
      <c r="J14" s="199"/>
      <c r="K14" s="213">
        <f>IFERROR(INDEX(科目対照表!$L$6:$L$114,MATCH(B14,科目対照表!$M$6:$M$114,0),1),"")</f>
        <v>201</v>
      </c>
      <c r="L14" s="199"/>
    </row>
    <row r="15" spans="1:14" ht="26.25" customHeight="1" x14ac:dyDescent="0.2">
      <c r="A15" s="71">
        <v>3</v>
      </c>
      <c r="B15" s="72" t="s">
        <v>16</v>
      </c>
      <c r="C15" s="72"/>
      <c r="D15" s="73"/>
      <c r="E15" s="74" t="s">
        <v>17</v>
      </c>
      <c r="F15" s="70" t="str">
        <f t="shared" si="1"/>
        <v/>
      </c>
      <c r="G15" s="194">
        <f>SUMIFS('明細（オンバラ）'!$E:$E,'明細（オンバラ）'!J:J,K15)</f>
        <v>0</v>
      </c>
      <c r="H15" s="197">
        <f>SUMIFS('明細（オンバラ）'!$G:$G,'明細（オンバラ）'!J:J,K15)</f>
        <v>0</v>
      </c>
      <c r="I15" s="53">
        <f t="shared" si="0"/>
        <v>0</v>
      </c>
      <c r="J15" s="199"/>
      <c r="K15" s="213">
        <f>IFERROR(INDEX(科目対照表!$L$6:$L$114,MATCH(B15,科目対照表!$M$6:$M$114,0),1),"")</f>
        <v>301</v>
      </c>
      <c r="L15" s="199"/>
    </row>
    <row r="16" spans="1:14" ht="26.25" customHeight="1" x14ac:dyDescent="0.2">
      <c r="A16" s="71">
        <v>4</v>
      </c>
      <c r="B16" s="72" t="s">
        <v>18</v>
      </c>
      <c r="C16" s="72"/>
      <c r="D16" s="73"/>
      <c r="E16" s="74">
        <v>0</v>
      </c>
      <c r="F16" s="70" t="str">
        <f t="shared" si="1"/>
        <v/>
      </c>
      <c r="G16" s="194">
        <f>SUMIFS('明細（オンバラ）'!$E:$E,'明細（オンバラ）'!J:J,K16)</f>
        <v>0</v>
      </c>
      <c r="H16" s="197">
        <f>SUMIFS('明細（オンバラ）'!$G:$G,'明細（オンバラ）'!J:J,K16)</f>
        <v>0</v>
      </c>
      <c r="I16" s="53">
        <f t="shared" si="0"/>
        <v>0</v>
      </c>
      <c r="J16" s="199"/>
      <c r="K16" s="213">
        <f>IFERROR(INDEX(科目対照表!$L$6:$L$114,MATCH(B16,科目対照表!$M$6:$M$114,0),1),"")</f>
        <v>401</v>
      </c>
      <c r="L16" s="199"/>
    </row>
    <row r="17" spans="1:12" ht="26.25" customHeight="1" x14ac:dyDescent="0.2">
      <c r="A17" s="71">
        <v>5</v>
      </c>
      <c r="B17" s="72" t="s">
        <v>19</v>
      </c>
      <c r="C17" s="72"/>
      <c r="D17" s="73"/>
      <c r="E17" s="74">
        <v>0</v>
      </c>
      <c r="F17" s="70" t="str">
        <f t="shared" si="1"/>
        <v/>
      </c>
      <c r="G17" s="194">
        <f>SUMIFS('明細（オンバラ）'!$E:$E,'明細（オンバラ）'!J:J,K17)</f>
        <v>0</v>
      </c>
      <c r="H17" s="197">
        <f>SUMIFS('明細（オンバラ）'!$G:$G,'明細（オンバラ）'!J:J,K17)</f>
        <v>0</v>
      </c>
      <c r="I17" s="53">
        <f t="shared" si="0"/>
        <v>0</v>
      </c>
      <c r="J17" s="199"/>
      <c r="K17" s="213">
        <f>IFERROR(INDEX(科目対照表!$L$6:$L$114,MATCH(B17,科目対照表!$M$6:$M$114,0),1),"")</f>
        <v>501</v>
      </c>
      <c r="L17" s="199"/>
    </row>
    <row r="18" spans="1:12" ht="26.25" customHeight="1" x14ac:dyDescent="0.2">
      <c r="A18" s="71">
        <v>6</v>
      </c>
      <c r="B18" s="72" t="s">
        <v>20</v>
      </c>
      <c r="C18" s="72"/>
      <c r="D18" s="73"/>
      <c r="E18" s="74" t="s">
        <v>21</v>
      </c>
      <c r="F18" s="70" t="str">
        <f t="shared" si="1"/>
        <v/>
      </c>
      <c r="G18" s="194">
        <f>SUMIFS('明細（オンバラ）'!$E:$E,'明細（オンバラ）'!J:J,K18)</f>
        <v>0</v>
      </c>
      <c r="H18" s="197">
        <f>SUMIFS('明細（オンバラ）'!$G:$G,'明細（オンバラ）'!J:J,K18)</f>
        <v>0</v>
      </c>
      <c r="I18" s="53">
        <f t="shared" si="0"/>
        <v>0</v>
      </c>
      <c r="J18" s="199"/>
      <c r="K18" s="213">
        <f>IFERROR(INDEX(科目対照表!$L$6:$L$114,MATCH(B18,科目対照表!$M$6:$M$114,0),1),"")</f>
        <v>601</v>
      </c>
      <c r="L18" s="199"/>
    </row>
    <row r="19" spans="1:12" ht="26.25" customHeight="1" x14ac:dyDescent="0.2">
      <c r="A19" s="71">
        <v>7</v>
      </c>
      <c r="B19" s="72" t="s">
        <v>22</v>
      </c>
      <c r="C19" s="72"/>
      <c r="D19" s="73"/>
      <c r="E19" s="74" t="s">
        <v>17</v>
      </c>
      <c r="F19" s="70" t="str">
        <f t="shared" si="1"/>
        <v/>
      </c>
      <c r="G19" s="194">
        <f>SUMIFS('明細（オンバラ）'!$E:$E,'明細（オンバラ）'!J:J,K19)</f>
        <v>0</v>
      </c>
      <c r="H19" s="197">
        <f>SUMIFS('明細（オンバラ）'!$G:$G,'明細（オンバラ）'!J:J,K19)</f>
        <v>0</v>
      </c>
      <c r="I19" s="53">
        <f t="shared" si="0"/>
        <v>0</v>
      </c>
      <c r="J19" s="199"/>
      <c r="K19" s="213">
        <f>IFERROR(INDEX(科目対照表!$L$6:$L$114,MATCH(B19,科目対照表!$M$6:$M$114,0),1),"")</f>
        <v>701</v>
      </c>
      <c r="L19" s="199"/>
    </row>
    <row r="20" spans="1:12" ht="26.25" customHeight="1" x14ac:dyDescent="0.2">
      <c r="A20" s="71">
        <v>8</v>
      </c>
      <c r="B20" s="72" t="s">
        <v>23</v>
      </c>
      <c r="C20" s="72"/>
      <c r="D20" s="73"/>
      <c r="E20" s="74" t="s">
        <v>24</v>
      </c>
      <c r="F20" s="70" t="str">
        <f t="shared" si="1"/>
        <v/>
      </c>
      <c r="G20" s="194">
        <f>SUMIFS('明細（オンバラ）'!$E:$E,'明細（オンバラ）'!J:J,K20)</f>
        <v>0</v>
      </c>
      <c r="H20" s="197">
        <f>SUMIFS('明細（オンバラ）'!$G:$G,'明細（オンバラ）'!J:J,K20)</f>
        <v>0</v>
      </c>
      <c r="I20" s="53">
        <f t="shared" si="0"/>
        <v>0</v>
      </c>
      <c r="J20" s="199"/>
      <c r="K20" s="213">
        <f>IFERROR(INDEX(科目対照表!$L$6:$L$114,MATCH(B20,科目対照表!$M$6:$M$114,0),1),"")</f>
        <v>801</v>
      </c>
      <c r="L20" s="199"/>
    </row>
    <row r="21" spans="1:12" ht="26.25" customHeight="1" x14ac:dyDescent="0.2">
      <c r="A21" s="71">
        <v>9</v>
      </c>
      <c r="B21" s="72" t="s">
        <v>25</v>
      </c>
      <c r="C21" s="72"/>
      <c r="D21" s="73"/>
      <c r="E21" s="74" t="s">
        <v>24</v>
      </c>
      <c r="F21" s="70" t="str">
        <f t="shared" si="1"/>
        <v/>
      </c>
      <c r="G21" s="194">
        <f>SUMIFS('明細（オンバラ）'!$E:$E,'明細（オンバラ）'!J:J,K21)</f>
        <v>0</v>
      </c>
      <c r="H21" s="197">
        <f>SUMIFS('明細（オンバラ）'!$G:$G,'明細（オンバラ）'!J:J,K21)</f>
        <v>0</v>
      </c>
      <c r="I21" s="53">
        <f t="shared" si="0"/>
        <v>0</v>
      </c>
      <c r="J21" s="199"/>
      <c r="K21" s="213">
        <f>IFERROR(INDEX(科目対照表!$L$6:$L$114,MATCH(B21,科目対照表!$M$6:$M$114,0),1),"")</f>
        <v>901</v>
      </c>
      <c r="L21" s="199"/>
    </row>
    <row r="22" spans="1:12" ht="26.25" customHeight="1" x14ac:dyDescent="0.2">
      <c r="A22" s="71">
        <v>10</v>
      </c>
      <c r="B22" s="72" t="s">
        <v>26</v>
      </c>
      <c r="C22" s="72"/>
      <c r="D22" s="73"/>
      <c r="E22" s="74" t="s">
        <v>21</v>
      </c>
      <c r="F22" s="70" t="str">
        <f t="shared" si="1"/>
        <v/>
      </c>
      <c r="G22" s="194">
        <f>SUMIFS('明細（オンバラ）'!$E:$E,'明細（オンバラ）'!J:J,K22)</f>
        <v>0</v>
      </c>
      <c r="H22" s="197">
        <f>SUMIFS('明細（オンバラ）'!$G:$G,'明細（オンバラ）'!J:J,K22)</f>
        <v>0</v>
      </c>
      <c r="I22" s="53">
        <f t="shared" si="0"/>
        <v>0</v>
      </c>
      <c r="J22" s="199"/>
      <c r="K22" s="213">
        <f>IFERROR(INDEX(科目対照表!$L$6:$L$114,MATCH(B22,科目対照表!$M$6:$M$114,0),1),"")</f>
        <v>1001</v>
      </c>
      <c r="L22" s="199"/>
    </row>
    <row r="23" spans="1:12" ht="26.25" customHeight="1" x14ac:dyDescent="0.2">
      <c r="A23" s="75">
        <v>11</v>
      </c>
      <c r="B23" s="72" t="s">
        <v>27</v>
      </c>
      <c r="C23" s="72"/>
      <c r="D23" s="73"/>
      <c r="E23" s="74" t="s">
        <v>21</v>
      </c>
      <c r="F23" s="70">
        <f t="shared" si="1"/>
        <v>0.2</v>
      </c>
      <c r="G23" s="194">
        <f>SUMIFS('明細（オンバラ）'!$E:$E,'明細（オンバラ）'!J:J,K23)+SUM(G24)</f>
        <v>21097651</v>
      </c>
      <c r="H23" s="197">
        <f>SUMIFS('明細（オンバラ）'!$G:$G,'明細（オンバラ）'!J:J,K23)+SUM(H24)</f>
        <v>4219530.2</v>
      </c>
      <c r="I23" s="53">
        <f t="shared" si="0"/>
        <v>0.61380649335357651</v>
      </c>
      <c r="J23" s="199"/>
      <c r="K23" s="213">
        <f>IFERROR(INDEX(科目対照表!$L$6:$L$114,MATCH(B23,科目対照表!$M$6:$M$114,0),1),"")</f>
        <v>1101</v>
      </c>
      <c r="L23" s="199"/>
    </row>
    <row r="24" spans="1:12" ht="26.25" customHeight="1" x14ac:dyDescent="0.2">
      <c r="A24" s="76"/>
      <c r="B24" s="72" t="s">
        <v>28</v>
      </c>
      <c r="C24" s="72"/>
      <c r="D24" s="73"/>
      <c r="E24" s="74" t="s">
        <v>21</v>
      </c>
      <c r="F24" s="70" t="str">
        <f t="shared" si="1"/>
        <v/>
      </c>
      <c r="G24" s="194">
        <f>SUMIFS('明細（オンバラ）'!$E:$E,'明細（オンバラ）'!J:J,K24)</f>
        <v>0</v>
      </c>
      <c r="H24" s="197">
        <f>SUMIFS('明細（オンバラ）'!$G:$G,'明細（オンバラ）'!J:J,K24)</f>
        <v>0</v>
      </c>
      <c r="I24" s="53">
        <f t="shared" si="0"/>
        <v>0</v>
      </c>
      <c r="J24" s="199"/>
      <c r="K24" s="213">
        <f>IFERROR(INDEX(科目対照表!$L$6:$L$114,MATCH(B24,科目対照表!$M$6:$M$114,0),1),"")</f>
        <v>1102</v>
      </c>
      <c r="L24" s="199"/>
    </row>
    <row r="25" spans="1:12" ht="26.25" customHeight="1" x14ac:dyDescent="0.2">
      <c r="A25" s="71">
        <v>12</v>
      </c>
      <c r="B25" s="72" t="s">
        <v>29</v>
      </c>
      <c r="C25" s="72"/>
      <c r="D25" s="73"/>
      <c r="E25" s="74" t="s">
        <v>30</v>
      </c>
      <c r="F25" s="70" t="str">
        <f t="shared" si="1"/>
        <v/>
      </c>
      <c r="G25" s="194">
        <f>SUMIFS('明細（オンバラ）'!$E:$E,'明細（オンバラ）'!J:J,K25)</f>
        <v>0</v>
      </c>
      <c r="H25" s="197">
        <f>SUMIFS('明細（オンバラ）'!$G:$G,'明細（オンバラ）'!J:J,K25)</f>
        <v>0</v>
      </c>
      <c r="I25" s="53">
        <f t="shared" si="0"/>
        <v>0</v>
      </c>
      <c r="J25" s="199"/>
      <c r="K25" s="213">
        <f>IFERROR(INDEX(科目対照表!$L$6:$L$114,MATCH(B25,科目対照表!$M$6:$M$114,0),1),"")</f>
        <v>1201</v>
      </c>
      <c r="L25" s="199"/>
    </row>
    <row r="26" spans="1:12" ht="26.25" customHeight="1" x14ac:dyDescent="0.2">
      <c r="A26" s="75">
        <v>13</v>
      </c>
      <c r="B26" s="72" t="s">
        <v>31</v>
      </c>
      <c r="C26" s="72"/>
      <c r="D26" s="73"/>
      <c r="E26" s="74" t="s">
        <v>21</v>
      </c>
      <c r="F26" s="70">
        <f t="shared" si="1"/>
        <v>1</v>
      </c>
      <c r="G26" s="194">
        <f>SUMIFS('明細（オンバラ）'!$E:$E,'明細（オンバラ）'!J:J,K26)+SUM(G27)</f>
        <v>1416841</v>
      </c>
      <c r="H26" s="197">
        <f>SUMIFS('明細（オンバラ）'!$G:$G,'明細（オンバラ）'!J:J,K26)+SUM(H27)</f>
        <v>1416841</v>
      </c>
      <c r="I26" s="53">
        <f t="shared" si="0"/>
        <v>0.20610498435337057</v>
      </c>
      <c r="J26" s="199"/>
      <c r="K26" s="213">
        <f>IFERROR(INDEX(科目対照表!$L$6:$L$114,MATCH(B26,科目対照表!$M$6:$M$114,0),1),"")</f>
        <v>1301</v>
      </c>
      <c r="L26" s="199"/>
    </row>
    <row r="27" spans="1:12" ht="26.25" customHeight="1" x14ac:dyDescent="0.2">
      <c r="A27" s="76"/>
      <c r="B27" s="72" t="s">
        <v>32</v>
      </c>
      <c r="C27" s="72"/>
      <c r="D27" s="73"/>
      <c r="E27" s="74" t="s">
        <v>21</v>
      </c>
      <c r="F27" s="70" t="str">
        <f t="shared" si="1"/>
        <v/>
      </c>
      <c r="G27" s="194">
        <f>SUMIFS('明細（オンバラ）'!$E:$E,'明細（オンバラ）'!J:J,K27)</f>
        <v>0</v>
      </c>
      <c r="H27" s="197">
        <f>SUMIFS('明細（オンバラ）'!$G:$G,'明細（オンバラ）'!J:J,K27)</f>
        <v>0</v>
      </c>
      <c r="I27" s="53">
        <f t="shared" si="0"/>
        <v>0</v>
      </c>
      <c r="J27" s="199"/>
      <c r="K27" s="213">
        <f>IFERROR(INDEX(科目対照表!$L$6:$L$114,MATCH(B27,科目対照表!$M$6:$M$114,0),1),"")</f>
        <v>1302</v>
      </c>
      <c r="L27" s="199"/>
    </row>
    <row r="28" spans="1:12" ht="26.25" customHeight="1" x14ac:dyDescent="0.2">
      <c r="A28" s="75">
        <v>14</v>
      </c>
      <c r="B28" s="72" t="s">
        <v>33</v>
      </c>
      <c r="C28" s="72"/>
      <c r="D28" s="73"/>
      <c r="E28" s="74" t="s">
        <v>34</v>
      </c>
      <c r="F28" s="70" t="str">
        <f t="shared" si="1"/>
        <v/>
      </c>
      <c r="G28" s="194">
        <f>SUMIFS('明細（オンバラ）'!$E:$E,'明細（オンバラ）'!J:J,K28)</f>
        <v>0</v>
      </c>
      <c r="H28" s="197">
        <f>SUMIFS('明細（オンバラ）'!$G:$G,'明細（オンバラ）'!J:J,K28)</f>
        <v>0</v>
      </c>
      <c r="I28" s="53">
        <f t="shared" si="0"/>
        <v>0</v>
      </c>
      <c r="J28" s="199"/>
      <c r="K28" s="213">
        <f>IFERROR(INDEX(科目対照表!$L$6:$L$114,MATCH(B28,科目対照表!$M$6:$M$114,0),1),"")</f>
        <v>1401</v>
      </c>
      <c r="L28" s="199"/>
    </row>
    <row r="29" spans="1:12" ht="26.25" customHeight="1" x14ac:dyDescent="0.2">
      <c r="A29" s="75">
        <v>15</v>
      </c>
      <c r="B29" s="72" t="s">
        <v>35</v>
      </c>
      <c r="C29" s="72"/>
      <c r="D29" s="73"/>
      <c r="E29" s="74" t="s">
        <v>36</v>
      </c>
      <c r="F29" s="70" t="str">
        <f t="shared" si="1"/>
        <v/>
      </c>
      <c r="G29" s="198">
        <f>SUMIFS('明細（オンバラ）'!$E:$E,'明細（オンバラ）'!J:J,K29)</f>
        <v>0</v>
      </c>
      <c r="H29" s="197">
        <f>SUMIFS('明細（オンバラ）'!$G:$G,'明細（オンバラ）'!J:J,K29)</f>
        <v>0</v>
      </c>
      <c r="I29" s="53">
        <f t="shared" si="0"/>
        <v>0</v>
      </c>
      <c r="J29" s="199"/>
      <c r="K29" s="213">
        <f>IFERROR(INDEX(科目対照表!$L$6:$L$114,MATCH(B29,科目対照表!$M$6:$M$114,0),1),"")</f>
        <v>1501</v>
      </c>
      <c r="L29" s="199"/>
    </row>
    <row r="30" spans="1:12" ht="26.25" customHeight="1" x14ac:dyDescent="0.2">
      <c r="A30" s="71">
        <v>16</v>
      </c>
      <c r="B30" s="72" t="s">
        <v>37</v>
      </c>
      <c r="C30" s="72"/>
      <c r="D30" s="73"/>
      <c r="E30" s="74">
        <v>150</v>
      </c>
      <c r="F30" s="70" t="str">
        <f t="shared" si="1"/>
        <v/>
      </c>
      <c r="G30" s="194">
        <f>SUMIFS('明細（オンバラ）'!$E:$E,'明細（オンバラ）'!J:J,K30)</f>
        <v>0</v>
      </c>
      <c r="H30" s="197">
        <f>SUMIFS('明細（オンバラ）'!$G:$G,'明細（オンバラ）'!J:J,K30)</f>
        <v>0</v>
      </c>
      <c r="I30" s="53">
        <f t="shared" si="0"/>
        <v>0</v>
      </c>
      <c r="J30" s="199"/>
      <c r="K30" s="213">
        <f>IFERROR(INDEX(科目対照表!$L$6:$L$114,MATCH(B30,科目対照表!$M$6:$M$114,0),1),"")</f>
        <v>1601</v>
      </c>
      <c r="L30" s="199"/>
    </row>
    <row r="31" spans="1:12" ht="26.25" customHeight="1" x14ac:dyDescent="0.2">
      <c r="A31" s="71">
        <v>17</v>
      </c>
      <c r="B31" s="72" t="s">
        <v>38</v>
      </c>
      <c r="C31" s="72"/>
      <c r="D31" s="73"/>
      <c r="E31" s="74" t="s">
        <v>39</v>
      </c>
      <c r="F31" s="70" t="str">
        <f t="shared" si="1"/>
        <v/>
      </c>
      <c r="G31" s="194">
        <f>SUMIFS('明細（オンバラ）'!$E:$E,'明細（オンバラ）'!J:J,K31)</f>
        <v>0</v>
      </c>
      <c r="H31" s="197">
        <f>SUMIFS('明細（オンバラ）'!$G:$G,'明細（オンバラ）'!J:J,K31)</f>
        <v>0</v>
      </c>
      <c r="I31" s="53">
        <f t="shared" si="0"/>
        <v>0</v>
      </c>
      <c r="J31" s="199"/>
      <c r="K31" s="213">
        <f>IFERROR(INDEX(科目対照表!$L$6:$L$114,MATCH(B31,科目対照表!$M$6:$M$114,0),1),"")</f>
        <v>1701</v>
      </c>
      <c r="L31" s="199"/>
    </row>
    <row r="32" spans="1:12" ht="26.25" customHeight="1" x14ac:dyDescent="0.2">
      <c r="A32" s="71">
        <v>18</v>
      </c>
      <c r="B32" s="72" t="s">
        <v>40</v>
      </c>
      <c r="C32" s="72"/>
      <c r="D32" s="73"/>
      <c r="E32" s="74">
        <v>20</v>
      </c>
      <c r="F32" s="70" t="str">
        <f t="shared" si="1"/>
        <v/>
      </c>
      <c r="G32" s="194">
        <f>SUMIFS('明細（オンバラ）'!$E:$E,'明細（オンバラ）'!J:J,K32)</f>
        <v>0</v>
      </c>
      <c r="H32" s="197">
        <f>SUMIFS('明細（オンバラ）'!$G:$G,'明細（オンバラ）'!J:J,K32)</f>
        <v>0</v>
      </c>
      <c r="I32" s="53">
        <f t="shared" si="0"/>
        <v>0</v>
      </c>
      <c r="J32" s="199"/>
      <c r="K32" s="213">
        <f>IFERROR(INDEX(科目対照表!$L$6:$L$114,MATCH(B32,科目対照表!$M$6:$M$114,0),1),"")</f>
        <v>1801</v>
      </c>
      <c r="L32" s="199"/>
    </row>
    <row r="33" spans="1:13" ht="26.25" customHeight="1" x14ac:dyDescent="0.2">
      <c r="A33" s="71">
        <v>19</v>
      </c>
      <c r="B33" s="72" t="s">
        <v>41</v>
      </c>
      <c r="C33" s="72"/>
      <c r="D33" s="73"/>
      <c r="E33" s="74" t="s">
        <v>42</v>
      </c>
      <c r="F33" s="70" t="str">
        <f t="shared" si="1"/>
        <v/>
      </c>
      <c r="G33" s="194">
        <f>SUMIFS('明細（オンバラ）'!$E:$E,'明細（オンバラ）'!J:J,K33)</f>
        <v>0</v>
      </c>
      <c r="H33" s="197">
        <f>SUMIFS('明細（オンバラ）'!$G:$G,'明細（オンバラ）'!J:J,K33)</f>
        <v>0</v>
      </c>
      <c r="I33" s="53">
        <f t="shared" si="0"/>
        <v>0</v>
      </c>
      <c r="J33" s="199"/>
      <c r="K33" s="213">
        <f>IFERROR(INDEX(科目対照表!$L$6:$L$114,MATCH(B33,科目対照表!$M$6:$M$114,0),1),"")</f>
        <v>1901</v>
      </c>
      <c r="L33" s="199"/>
    </row>
    <row r="34" spans="1:13" ht="26.25" customHeight="1" x14ac:dyDescent="0.2">
      <c r="A34" s="71">
        <v>20</v>
      </c>
      <c r="B34" s="72" t="s">
        <v>43</v>
      </c>
      <c r="C34" s="72"/>
      <c r="D34" s="73"/>
      <c r="E34" s="74">
        <v>10</v>
      </c>
      <c r="F34" s="70" t="str">
        <f t="shared" si="1"/>
        <v/>
      </c>
      <c r="G34" s="194">
        <f>SUMIFS('明細（オンバラ）'!$E:$E,'明細（オンバラ）'!J:J,K34)</f>
        <v>0</v>
      </c>
      <c r="H34" s="197">
        <f>SUMIFS('明細（オンバラ）'!$G:$G,'明細（オンバラ）'!J:J,K34)</f>
        <v>0</v>
      </c>
      <c r="I34" s="53">
        <f t="shared" si="0"/>
        <v>0</v>
      </c>
      <c r="J34" s="199"/>
      <c r="K34" s="213">
        <f>IFERROR(INDEX(科目対照表!$L$6:$L$114,MATCH(B34,科目対照表!$M$6:$M$114,0),1),"")</f>
        <v>2001</v>
      </c>
      <c r="L34" s="199"/>
    </row>
    <row r="35" spans="1:13" ht="26.25" customHeight="1" x14ac:dyDescent="0.2">
      <c r="A35" s="75">
        <v>21</v>
      </c>
      <c r="B35" s="72" t="s">
        <v>44</v>
      </c>
      <c r="C35" s="72"/>
      <c r="D35" s="73"/>
      <c r="E35" s="74" t="s">
        <v>45</v>
      </c>
      <c r="F35" s="70" t="str">
        <f t="shared" si="1"/>
        <v/>
      </c>
      <c r="G35" s="198">
        <f>SUMIFS('明細（オンバラ）'!$E:$E,'明細（オンバラ）'!J:J,K35)</f>
        <v>0</v>
      </c>
      <c r="H35" s="197">
        <f>SUMIFS('明細（オンバラ）'!$G:$G,'明細（オンバラ）'!J:J,K35)</f>
        <v>0</v>
      </c>
      <c r="I35" s="53">
        <f t="shared" si="0"/>
        <v>0</v>
      </c>
      <c r="J35" s="199"/>
      <c r="K35" s="213">
        <f>IFERROR(INDEX(科目対照表!$L$6:$L$114,MATCH(B35,科目対照表!$M$6:$M$114,0),1),"")</f>
        <v>2101</v>
      </c>
      <c r="L35" s="199"/>
    </row>
    <row r="36" spans="1:13" ht="26.25" customHeight="1" x14ac:dyDescent="0.2">
      <c r="A36" s="75">
        <v>22</v>
      </c>
      <c r="B36" s="224" t="s">
        <v>46</v>
      </c>
      <c r="C36" s="225"/>
      <c r="D36" s="226"/>
      <c r="E36" s="74" t="s">
        <v>47</v>
      </c>
      <c r="F36" s="70">
        <f t="shared" si="1"/>
        <v>1.0036229096771536</v>
      </c>
      <c r="G36" s="198">
        <f>SUMIFS('明細（オンバラ）'!$E:$E,'明細（オンバラ）'!J:J,K36)+SUM(G37:G40)</f>
        <v>664897890</v>
      </c>
      <c r="H36" s="197">
        <f>SUMIFS('明細（オンバラ）'!$G:$G,'明細（オンバラ）'!J:J,K36)+SUM(H37:H40)</f>
        <v>667306755</v>
      </c>
      <c r="I36" s="53">
        <f t="shared" si="0"/>
        <v>97.071759144585386</v>
      </c>
      <c r="J36" s="199"/>
      <c r="K36" s="213">
        <f>IFERROR(INDEX(科目対照表!$L$6:$L$114,MATCH(B36,科目対照表!$M$6:$M$114,0),1),"")</f>
        <v>2201</v>
      </c>
      <c r="L36" s="199"/>
    </row>
    <row r="37" spans="1:13" ht="26.25" customHeight="1" x14ac:dyDescent="0.2">
      <c r="A37" s="77"/>
      <c r="B37" s="220" t="s">
        <v>48</v>
      </c>
      <c r="C37" s="221"/>
      <c r="D37" s="221"/>
      <c r="E37" s="74">
        <v>100</v>
      </c>
      <c r="F37" s="70">
        <f t="shared" si="1"/>
        <v>1</v>
      </c>
      <c r="G37" s="201">
        <f>'明細（オンバラ）'!E71</f>
        <v>652835914</v>
      </c>
      <c r="H37" s="202">
        <f>'明細（オンバラ）'!G71</f>
        <v>652835914</v>
      </c>
      <c r="I37" s="53"/>
      <c r="J37" s="199"/>
      <c r="K37" s="213">
        <f>IFERROR(INDEX(科目対照表!$L$6:$L$114,MATCH(B37,科目対照表!$M$6:$M$114,0),1),"")</f>
        <v>2202</v>
      </c>
      <c r="L37" s="199"/>
    </row>
    <row r="38" spans="1:13" ht="26.25" customHeight="1" x14ac:dyDescent="0.2">
      <c r="A38" s="77"/>
      <c r="B38" s="220" t="s">
        <v>49</v>
      </c>
      <c r="C38" s="221"/>
      <c r="D38" s="221"/>
      <c r="E38" s="74" t="s">
        <v>47</v>
      </c>
      <c r="F38" s="70">
        <f t="shared" ref="F38" si="2">IFERROR(H38/G38,"")</f>
        <v>2.5</v>
      </c>
      <c r="G38" s="201">
        <f>SUMIFS('明細（オンバラ）'!$E:$E,'明細（オンバラ）'!J:J,K38)</f>
        <v>1605910</v>
      </c>
      <c r="H38" s="202">
        <f>SUMIFS('明細（オンバラ）'!$G:$G,'明細（オンバラ）'!J:J,K38)</f>
        <v>4014775</v>
      </c>
      <c r="I38" s="53"/>
      <c r="J38" s="199"/>
      <c r="K38" s="213">
        <f>IFERROR(INDEX(科目対照表!$L$6:$L$114,MATCH(B38,科目対照表!$M$6:$M$114,0),1),"")</f>
        <v>2203</v>
      </c>
      <c r="L38" s="199"/>
    </row>
    <row r="39" spans="1:13" ht="26.25" customHeight="1" x14ac:dyDescent="0.2">
      <c r="A39" s="77"/>
      <c r="B39" s="220" t="s">
        <v>50</v>
      </c>
      <c r="C39" s="221"/>
      <c r="D39" s="221"/>
      <c r="E39" s="74"/>
      <c r="F39" s="70">
        <f t="shared" si="1"/>
        <v>1</v>
      </c>
      <c r="G39" s="201">
        <f>SUMIFS('明細（オンバラ）'!$E:$E,'明細（オンバラ）'!J:J,K39)</f>
        <v>9055086</v>
      </c>
      <c r="H39" s="202">
        <f>SUMIFS('明細（オンバラ）'!$G:$G,'明細（オンバラ）'!J:J,K39)</f>
        <v>9055086</v>
      </c>
      <c r="I39" s="53"/>
      <c r="J39" s="199"/>
      <c r="K39" s="213">
        <f>IFERROR(INDEX(科目対照表!$L$6:$L$114,MATCH(B39,科目対照表!$M$6:$M$114,0),1),"")</f>
        <v>2204</v>
      </c>
      <c r="L39" s="199"/>
    </row>
    <row r="40" spans="1:13" ht="26.25" customHeight="1" x14ac:dyDescent="0.2">
      <c r="A40" s="78"/>
      <c r="B40" s="220" t="s">
        <v>51</v>
      </c>
      <c r="C40" s="221"/>
      <c r="D40" s="221"/>
      <c r="E40" s="74" t="s">
        <v>52</v>
      </c>
      <c r="F40" s="70">
        <f t="shared" si="1"/>
        <v>1</v>
      </c>
      <c r="G40" s="201">
        <f>SUMIFS('明細（オンバラ）'!$E:$E,'明細（オンバラ）'!J:J,K40)</f>
        <v>1400980</v>
      </c>
      <c r="H40" s="202">
        <f>SUMIFS('明細（オンバラ）'!$G:$G,'明細（オンバラ）'!J:J,K40)</f>
        <v>1400980</v>
      </c>
      <c r="I40" s="53">
        <f t="shared" ref="I40:I43" si="3">IFERROR(H40/$G$44*100,"")</f>
        <v>0.20379771687817128</v>
      </c>
      <c r="J40" s="199"/>
      <c r="K40" s="213">
        <f>IFERROR(INDEX(科目対照表!$L$6:$L$114,MATCH(B40,科目対照表!$M$6:$M$114,0),1),"")</f>
        <v>2205</v>
      </c>
      <c r="L40" s="199"/>
    </row>
    <row r="41" spans="1:13" ht="26.25" customHeight="1" x14ac:dyDescent="0.2">
      <c r="A41" s="79">
        <v>23</v>
      </c>
      <c r="B41" s="227" t="s">
        <v>53</v>
      </c>
      <c r="C41" s="228"/>
      <c r="D41" s="229"/>
      <c r="E41" s="74" t="s">
        <v>54</v>
      </c>
      <c r="F41" s="70" t="str">
        <f t="shared" si="1"/>
        <v/>
      </c>
      <c r="G41" s="203">
        <f>SUMIFS('明細（オンバラ）'!$E:$E,'明細（オンバラ）'!J:J,K41)</f>
        <v>0</v>
      </c>
      <c r="H41" s="204">
        <f>SUMIFS('明細（オンバラ）'!$G:$G,'明細（オンバラ）'!J:J,K41)</f>
        <v>0</v>
      </c>
      <c r="I41" s="53">
        <f t="shared" si="3"/>
        <v>0</v>
      </c>
      <c r="J41" s="199"/>
      <c r="K41" s="213">
        <f>IFERROR(INDEX(科目対照表!$L$6:$L$114,MATCH(B41,科目対照表!$M$6:$M$114,0),1),"")</f>
        <v>2301</v>
      </c>
      <c r="L41" s="199"/>
    </row>
    <row r="42" spans="1:13" ht="26.25" customHeight="1" x14ac:dyDescent="0.2">
      <c r="A42" s="79">
        <v>24</v>
      </c>
      <c r="B42" s="227" t="s">
        <v>55</v>
      </c>
      <c r="C42" s="228"/>
      <c r="D42" s="229"/>
      <c r="E42" s="80" t="s">
        <v>56</v>
      </c>
      <c r="F42" s="70" t="str">
        <f t="shared" si="1"/>
        <v/>
      </c>
      <c r="G42" s="203">
        <f>SUMIFS('明細（オンバラ）'!$E:$E,'明細（オンバラ）'!J:J,K42)</f>
        <v>0</v>
      </c>
      <c r="H42" s="204">
        <f>SUMIFS('明細（オンバラ）'!$G:$G,'明細（オンバラ）'!J:J,K42)</f>
        <v>0</v>
      </c>
      <c r="I42" s="53">
        <f t="shared" si="3"/>
        <v>0</v>
      </c>
      <c r="J42" s="199"/>
      <c r="K42" s="213">
        <f>IFERROR(INDEX(科目対照表!$L$6:$L$114,MATCH(B42,科目対照表!$M$6:$M$114,0),1),"")</f>
        <v>2401</v>
      </c>
      <c r="L42" s="199"/>
    </row>
    <row r="43" spans="1:13" ht="26.25" customHeight="1" thickBot="1" x14ac:dyDescent="0.25">
      <c r="A43" s="79">
        <v>25</v>
      </c>
      <c r="B43" s="230" t="s">
        <v>57</v>
      </c>
      <c r="C43" s="231"/>
      <c r="D43" s="232"/>
      <c r="E43" s="81" t="s">
        <v>56</v>
      </c>
      <c r="F43" s="70" t="str">
        <f t="shared" si="1"/>
        <v/>
      </c>
      <c r="G43" s="203">
        <f>SUMIFS('明細（オンバラ）'!$E:$E,'明細（オンバラ）'!J:J,K43)</f>
        <v>0</v>
      </c>
      <c r="H43" s="204">
        <f>SUMIFS('明細（オンバラ）'!$G:$G,'明細（オンバラ）'!J:J,K43)</f>
        <v>0</v>
      </c>
      <c r="I43" s="53">
        <f t="shared" si="3"/>
        <v>0</v>
      </c>
      <c r="J43" s="199"/>
      <c r="K43" s="213">
        <f>IFERROR(INDEX(科目対照表!$L$6:$L$114,MATCH(B43,科目対照表!$M$6:$M$114,0),1),"")</f>
        <v>2501</v>
      </c>
      <c r="L43" s="199"/>
    </row>
    <row r="44" spans="1:13" ht="26.25" customHeight="1" thickTop="1" thickBot="1" x14ac:dyDescent="0.25">
      <c r="A44" s="82"/>
      <c r="B44" s="83"/>
      <c r="C44" s="84"/>
      <c r="D44" s="84"/>
      <c r="E44" s="85"/>
      <c r="F44" s="86">
        <f>IFERROR(H44/G44,"")</f>
        <v>0.97891670622292326</v>
      </c>
      <c r="G44" s="87">
        <f>SUM(G13:G43)-SUM(G24)-SUM(G27)-SUM(G37:G40)</f>
        <v>687436553</v>
      </c>
      <c r="H44" s="88">
        <f>SUM(H13:H43)-SUM(H24)-SUM(H27)-SUM(H37:H40)</f>
        <v>672943126.20000005</v>
      </c>
      <c r="I44" s="53"/>
      <c r="J44" s="199"/>
      <c r="K44" s="211"/>
      <c r="L44" s="199"/>
      <c r="M44" s="217"/>
    </row>
    <row r="45" spans="1:13" ht="15.65" customHeight="1" x14ac:dyDescent="0.2">
      <c r="A45" s="62"/>
      <c r="B45" s="89"/>
      <c r="C45" s="89"/>
      <c r="D45" s="89"/>
      <c r="E45" s="89"/>
      <c r="F45" s="92"/>
      <c r="G45" s="92"/>
      <c r="H45" s="92"/>
      <c r="I45" s="53"/>
      <c r="J45" s="199"/>
      <c r="K45" s="213" t="str">
        <f>IFERROR(INDEX(科目対照表!$L$6:$L$114,MATCH(B45,科目対照表!$M$6:$M$114,0),1),"")</f>
        <v/>
      </c>
      <c r="M45" s="217"/>
    </row>
    <row r="46" spans="1:13" ht="15.65" customHeight="1" thickBot="1" x14ac:dyDescent="0.25">
      <c r="A46" s="62"/>
      <c r="B46" s="89" t="s">
        <v>58</v>
      </c>
      <c r="C46" s="89"/>
      <c r="D46" s="89"/>
      <c r="E46" s="89"/>
      <c r="F46" s="92"/>
      <c r="G46" s="92"/>
      <c r="H46" s="92"/>
      <c r="I46" s="53"/>
      <c r="J46" s="199"/>
      <c r="K46" s="213"/>
    </row>
    <row r="47" spans="1:13" ht="15.75" customHeight="1" thickBot="1" x14ac:dyDescent="0.25">
      <c r="A47" s="118"/>
      <c r="B47" s="222" t="s">
        <v>452</v>
      </c>
      <c r="C47" s="223"/>
      <c r="D47" s="223"/>
      <c r="E47" s="98"/>
      <c r="F47" s="99"/>
      <c r="G47" s="102">
        <f>SUMIFS('明細（オンバラ）'!$E:$E,'明細（オンバラ）'!J:J,K47)</f>
        <v>3326</v>
      </c>
      <c r="H47" s="205" t="s">
        <v>52</v>
      </c>
      <c r="I47" s="53"/>
      <c r="J47" s="199"/>
      <c r="K47" s="213">
        <f>IFERROR(INDEX(科目対照表!$L$6:$L$114,MATCH(B47,科目対照表!$M$6:$M$114,0),1),"")</f>
        <v>2601</v>
      </c>
    </row>
    <row r="48" spans="1:13" ht="15.75" customHeight="1" thickBot="1" x14ac:dyDescent="0.25">
      <c r="A48" s="62"/>
      <c r="B48" s="222" t="s">
        <v>59</v>
      </c>
      <c r="C48" s="223"/>
      <c r="D48" s="223"/>
      <c r="E48" s="100"/>
      <c r="F48" s="101"/>
      <c r="G48" s="102">
        <f>SUMIFS(財務諸表!B:B,財務諸表!A:A,'RA表（オンバラ）'!K48)+SUMIFS(財務諸表!B:B,財務諸表!A:A,'RA表（オンバラ）'!L48)+SUMIFS(財務諸表!B:B,財務諸表!A:A,'RA表（オンバラ）'!M48)</f>
        <v>0</v>
      </c>
      <c r="H48" s="103" t="s">
        <v>52</v>
      </c>
      <c r="I48" s="53"/>
      <c r="J48" s="199"/>
      <c r="K48" s="213" t="s">
        <v>444</v>
      </c>
      <c r="L48" s="214" t="s">
        <v>445</v>
      </c>
      <c r="M48" s="214" t="s">
        <v>443</v>
      </c>
    </row>
    <row r="49" spans="1:14" ht="15.65" customHeight="1" thickBot="1" x14ac:dyDescent="0.25">
      <c r="A49" s="62"/>
      <c r="B49" s="89"/>
      <c r="C49" s="89"/>
      <c r="D49" s="89"/>
      <c r="E49" s="89"/>
      <c r="F49" s="92"/>
      <c r="G49" s="92"/>
      <c r="H49" s="92"/>
      <c r="I49" s="53"/>
      <c r="J49" s="199"/>
      <c r="K49" s="213"/>
    </row>
    <row r="50" spans="1:14" ht="15.65" customHeight="1" thickBot="1" x14ac:dyDescent="0.25">
      <c r="A50" s="62"/>
      <c r="B50" s="222" t="s">
        <v>60</v>
      </c>
      <c r="C50" s="223"/>
      <c r="D50" s="223"/>
      <c r="E50" s="100"/>
      <c r="F50" s="101"/>
      <c r="G50" s="102">
        <f>SUMIFS(財務諸表!B:B,財務諸表!A:A,'RA表（オンバラ）'!K50)</f>
        <v>562050490</v>
      </c>
      <c r="H50" s="103" t="s">
        <v>52</v>
      </c>
      <c r="I50" s="53"/>
      <c r="J50" s="199"/>
      <c r="K50" s="213" t="s">
        <v>61</v>
      </c>
      <c r="M50" s="208"/>
    </row>
    <row r="51" spans="1:14" ht="15.65" customHeight="1" thickBot="1" x14ac:dyDescent="0.25">
      <c r="A51" s="62"/>
      <c r="B51" s="222" t="s">
        <v>62</v>
      </c>
      <c r="C51" s="223"/>
      <c r="D51" s="223"/>
      <c r="E51" s="100"/>
      <c r="F51" s="101"/>
      <c r="G51" s="102">
        <f>'明細（オンバラ）'!E71</f>
        <v>652835914</v>
      </c>
      <c r="H51" s="103" t="s">
        <v>52</v>
      </c>
      <c r="I51" s="53"/>
      <c r="J51" s="199"/>
      <c r="K51" s="199"/>
    </row>
    <row r="52" spans="1:14" ht="15.65" customHeight="1" thickBot="1" x14ac:dyDescent="0.25">
      <c r="A52" s="62"/>
      <c r="B52" s="222" t="s">
        <v>63</v>
      </c>
      <c r="C52" s="223"/>
      <c r="D52" s="223"/>
      <c r="E52" s="100"/>
      <c r="F52" s="101"/>
      <c r="G52" s="102">
        <f>SUMIFS('明細（オンバラ）'!$E$11:$E$39,'明細（オンバラ）'!$D$11:$D$39,'明細（オンバラ）'!$D$67)</f>
        <v>527446514</v>
      </c>
      <c r="H52" s="103" t="s">
        <v>52</v>
      </c>
      <c r="I52" s="53"/>
      <c r="J52" s="199"/>
      <c r="K52" s="199"/>
    </row>
    <row r="53" spans="1:14" ht="23.25" customHeight="1" thickBot="1" x14ac:dyDescent="0.25">
      <c r="A53" s="62"/>
      <c r="B53" s="222" t="s">
        <v>64</v>
      </c>
      <c r="C53" s="223"/>
      <c r="D53" s="223"/>
      <c r="E53" s="100"/>
      <c r="F53" s="101"/>
      <c r="G53" s="102">
        <f>G50+G51-G52-G47-G48</f>
        <v>687436564</v>
      </c>
      <c r="H53" s="103"/>
      <c r="I53" s="53"/>
      <c r="J53" s="199"/>
      <c r="K53" s="199"/>
    </row>
    <row r="54" spans="1:14" ht="15.65" customHeight="1" x14ac:dyDescent="0.2">
      <c r="A54" s="62"/>
      <c r="B54" s="89"/>
      <c r="C54" s="89"/>
      <c r="D54" s="89"/>
      <c r="E54" s="89"/>
      <c r="F54" s="92"/>
      <c r="G54" s="92"/>
      <c r="H54" s="92"/>
      <c r="I54" s="53"/>
      <c r="J54" s="199"/>
      <c r="K54" s="199"/>
      <c r="M54" s="217"/>
      <c r="N54" s="24"/>
    </row>
    <row r="55" spans="1:14" ht="15.65" customHeight="1" x14ac:dyDescent="0.2">
      <c r="A55" s="89"/>
      <c r="B55" s="89"/>
      <c r="C55" s="89"/>
      <c r="D55" s="89"/>
      <c r="E55" s="89"/>
      <c r="F55" s="104" t="s">
        <v>5</v>
      </c>
      <c r="G55" s="92"/>
      <c r="H55" s="92"/>
      <c r="K55" s="214"/>
      <c r="N55" s="24"/>
    </row>
    <row r="56" spans="1:14" ht="15.65" customHeight="1" x14ac:dyDescent="0.2">
      <c r="A56" s="62"/>
      <c r="B56" s="89" t="s">
        <v>65</v>
      </c>
      <c r="C56" s="89"/>
      <c r="D56" s="89"/>
      <c r="E56" s="90"/>
      <c r="F56" s="91">
        <f>'RA表（オンバラ）'!H44+'RA表（オフバラ）'!H35</f>
        <v>673582254.75240004</v>
      </c>
      <c r="G56" s="92"/>
      <c r="H56" s="92"/>
      <c r="K56" s="214"/>
      <c r="N56" s="24"/>
    </row>
    <row r="57" spans="1:14" ht="15.65" customHeight="1" x14ac:dyDescent="0.2">
      <c r="A57" s="62"/>
      <c r="B57" s="89" t="s">
        <v>66</v>
      </c>
      <c r="C57" s="89"/>
      <c r="D57" s="89"/>
      <c r="E57" s="90"/>
      <c r="F57" s="91">
        <f>SUMIFS(財務諸表!W:W,財務諸表!U:U,J57)</f>
        <v>268869716</v>
      </c>
      <c r="G57" s="33"/>
      <c r="H57" s="33"/>
      <c r="J57" s="214" t="s">
        <v>404</v>
      </c>
      <c r="K57" s="214"/>
      <c r="N57" s="24"/>
    </row>
    <row r="58" spans="1:14" ht="15.65" customHeight="1" x14ac:dyDescent="0.2">
      <c r="A58" s="62"/>
      <c r="B58" s="89" t="s">
        <v>67</v>
      </c>
      <c r="C58" s="89"/>
      <c r="D58" s="89"/>
      <c r="E58" s="90"/>
      <c r="F58" s="91">
        <f>F57+G51-G52</f>
        <v>394259116</v>
      </c>
      <c r="G58" s="92"/>
      <c r="H58" s="92"/>
      <c r="I58" s="53"/>
      <c r="J58" s="199"/>
      <c r="K58" s="199"/>
      <c r="N58" s="24"/>
    </row>
    <row r="59" spans="1:14" ht="25.5" customHeight="1" x14ac:dyDescent="0.2">
      <c r="A59" s="62"/>
      <c r="B59" s="93" t="s">
        <v>68</v>
      </c>
      <c r="C59" s="93"/>
      <c r="D59" s="93"/>
      <c r="E59" s="94"/>
      <c r="F59" s="95">
        <f>F56/F58</f>
        <v>1.7084760438421924</v>
      </c>
      <c r="G59" s="54"/>
      <c r="H59" s="92"/>
      <c r="I59" s="53"/>
      <c r="J59" s="199"/>
      <c r="K59" s="199"/>
      <c r="N59" s="24"/>
    </row>
    <row r="60" spans="1:14" ht="25.5" customHeight="1" x14ac:dyDescent="0.2">
      <c r="A60" s="62"/>
      <c r="B60" s="93"/>
      <c r="C60" s="93"/>
      <c r="D60" s="93"/>
      <c r="E60" s="93"/>
      <c r="F60" s="145" t="s">
        <v>5</v>
      </c>
      <c r="G60" s="54"/>
      <c r="H60" s="92"/>
      <c r="I60" s="53"/>
      <c r="J60" s="199"/>
      <c r="K60" s="199"/>
      <c r="N60" s="24"/>
    </row>
    <row r="61" spans="1:14" ht="15.65" customHeight="1" x14ac:dyDescent="0.2">
      <c r="A61" s="62"/>
      <c r="B61" s="89" t="s">
        <v>437</v>
      </c>
      <c r="C61" s="89"/>
      <c r="D61" s="89"/>
      <c r="E61" s="90"/>
      <c r="F61" s="206">
        <v>2376318</v>
      </c>
      <c r="G61" s="92"/>
      <c r="H61" s="92"/>
      <c r="I61" s="53"/>
      <c r="J61" s="199"/>
      <c r="K61" s="199"/>
      <c r="N61" s="24"/>
    </row>
    <row r="62" spans="1:14" ht="21.75" customHeight="1" x14ac:dyDescent="0.2">
      <c r="A62" s="62"/>
      <c r="B62" s="89" t="s">
        <v>453</v>
      </c>
      <c r="C62" s="89"/>
      <c r="D62" s="89"/>
      <c r="E62" s="90"/>
      <c r="F62" s="146">
        <f>ROUNDDOWN(G47/F61,0)</f>
        <v>0</v>
      </c>
      <c r="G62" s="92"/>
      <c r="H62" s="92"/>
      <c r="I62" s="53"/>
      <c r="J62" s="199"/>
      <c r="K62" s="199"/>
      <c r="N62" s="24"/>
    </row>
    <row r="63" spans="1:14" ht="15.65" customHeight="1" x14ac:dyDescent="0.2">
      <c r="A63" s="31"/>
      <c r="B63" s="89"/>
      <c r="C63" s="89"/>
      <c r="D63" s="89"/>
      <c r="E63" s="89"/>
      <c r="F63" s="92"/>
      <c r="G63" s="92"/>
      <c r="H63" s="92"/>
      <c r="I63" s="53"/>
      <c r="J63" s="199"/>
      <c r="K63" s="213"/>
      <c r="N63" s="24"/>
    </row>
    <row r="64" spans="1:14" ht="41.15" customHeight="1" x14ac:dyDescent="0.2">
      <c r="A64" s="34">
        <v>1</v>
      </c>
      <c r="B64" s="219" t="s">
        <v>526</v>
      </c>
      <c r="C64" s="219"/>
      <c r="D64" s="219"/>
      <c r="E64" s="219"/>
      <c r="F64" s="219"/>
      <c r="G64" s="219"/>
      <c r="H64" s="219"/>
      <c r="I64" s="89"/>
      <c r="J64" s="199"/>
      <c r="K64" s="213" t="str">
        <f>IFERROR(INDEX(科目対照表!$L$6:$L$114,MATCH(B64,科目対照表!$M$6:$M$114,0),1),"")</f>
        <v/>
      </c>
      <c r="N64" s="24"/>
    </row>
    <row r="65" spans="1:14" ht="75.75" customHeight="1" x14ac:dyDescent="0.2">
      <c r="A65" s="34">
        <v>2</v>
      </c>
      <c r="B65" s="219" t="s">
        <v>69</v>
      </c>
      <c r="C65" s="219"/>
      <c r="D65" s="219"/>
      <c r="E65" s="219"/>
      <c r="F65" s="219"/>
      <c r="G65" s="219"/>
      <c r="H65" s="219"/>
      <c r="I65" s="89"/>
      <c r="J65" s="199"/>
      <c r="K65" s="213" t="str">
        <f>IFERROR(INDEX(科目対照表!$L$6:$L$114,MATCH(B65,科目対照表!$M$6:$M$114,0),1),"")</f>
        <v/>
      </c>
      <c r="N65" s="24"/>
    </row>
    <row r="66" spans="1:14" ht="18.75" customHeight="1" x14ac:dyDescent="0.2">
      <c r="A66" s="34">
        <v>3</v>
      </c>
      <c r="B66" s="219" t="s">
        <v>449</v>
      </c>
      <c r="C66" s="219"/>
      <c r="D66" s="219"/>
      <c r="E66" s="219"/>
      <c r="F66" s="219"/>
      <c r="G66" s="219"/>
      <c r="H66" s="219"/>
      <c r="I66" s="89"/>
      <c r="J66" s="199"/>
      <c r="K66" s="213"/>
      <c r="N66" s="24"/>
    </row>
    <row r="67" spans="1:14" ht="57.75" customHeight="1" x14ac:dyDescent="0.2">
      <c r="A67" s="34">
        <v>4</v>
      </c>
      <c r="B67" s="219" t="s">
        <v>450</v>
      </c>
      <c r="C67" s="219"/>
      <c r="D67" s="219"/>
      <c r="E67" s="219"/>
      <c r="F67" s="219"/>
      <c r="G67" s="219"/>
      <c r="H67" s="219"/>
      <c r="I67" s="89"/>
      <c r="J67" s="199"/>
      <c r="K67" s="213"/>
      <c r="N67" s="24"/>
    </row>
    <row r="68" spans="1:14" ht="28.5" customHeight="1" x14ac:dyDescent="0.2">
      <c r="A68" s="34">
        <v>5</v>
      </c>
      <c r="B68" s="219" t="s">
        <v>70</v>
      </c>
      <c r="C68" s="219"/>
      <c r="D68" s="219"/>
      <c r="E68" s="219"/>
      <c r="F68" s="219"/>
      <c r="G68" s="219"/>
      <c r="H68" s="219"/>
      <c r="I68" s="89"/>
      <c r="J68" s="199"/>
      <c r="K68" s="213" t="str">
        <f>IFERROR(INDEX(科目対照表!$L$6:$L$114,MATCH(B68,科目対照表!$M$6:$M$114,0),1),"")</f>
        <v/>
      </c>
      <c r="N68" s="24"/>
    </row>
    <row r="69" spans="1:14" ht="12" customHeight="1" x14ac:dyDescent="0.2">
      <c r="A69" s="34">
        <v>6</v>
      </c>
      <c r="B69" s="219" t="s">
        <v>71</v>
      </c>
      <c r="C69" s="219"/>
      <c r="D69" s="219"/>
      <c r="E69" s="219"/>
      <c r="F69" s="219"/>
      <c r="G69" s="219"/>
      <c r="H69" s="219"/>
      <c r="I69" s="219"/>
      <c r="J69" s="199"/>
      <c r="K69" s="213" t="str">
        <f>IFERROR(INDEX(科目対照表!$L$6:$L$114,MATCH(B69,科目対照表!$M$6:$M$114,0),1),"")</f>
        <v/>
      </c>
      <c r="N69" s="24"/>
    </row>
    <row r="70" spans="1:14" ht="35.5" customHeight="1" x14ac:dyDescent="0.2">
      <c r="A70" s="34">
        <v>7</v>
      </c>
      <c r="B70" s="219" t="s">
        <v>72</v>
      </c>
      <c r="C70" s="219"/>
      <c r="D70" s="219"/>
      <c r="E70" s="219"/>
      <c r="F70" s="219"/>
      <c r="G70" s="219"/>
      <c r="H70" s="219"/>
      <c r="I70" s="219"/>
      <c r="J70" s="199"/>
      <c r="K70" s="213" t="str">
        <f>IFERROR(INDEX(科目対照表!$L$6:$L$114,MATCH(B70,科目対照表!$M$6:$M$114,0),1),"")</f>
        <v/>
      </c>
      <c r="N70" s="24"/>
    </row>
    <row r="71" spans="1:14" ht="18.649999999999999" customHeight="1" x14ac:dyDescent="0.2">
      <c r="A71" s="34">
        <v>8</v>
      </c>
      <c r="B71" s="219" t="s">
        <v>525</v>
      </c>
      <c r="C71" s="219"/>
      <c r="D71" s="219"/>
      <c r="E71" s="219"/>
      <c r="F71" s="219"/>
      <c r="G71" s="219"/>
      <c r="H71" s="219"/>
      <c r="I71" s="219"/>
      <c r="J71" s="199"/>
      <c r="K71" s="213" t="str">
        <f>IFERROR(INDEX(科目対照表!$L$6:$L$114,MATCH(B71,科目対照表!$M$6:$M$114,0),1),"")</f>
        <v/>
      </c>
      <c r="N71" s="24"/>
    </row>
    <row r="72" spans="1:14" ht="18" customHeight="1" x14ac:dyDescent="0.2">
      <c r="A72" s="34">
        <v>9</v>
      </c>
      <c r="B72" s="219" t="s">
        <v>448</v>
      </c>
      <c r="C72" s="219"/>
      <c r="D72" s="219"/>
      <c r="E72" s="219"/>
      <c r="F72" s="219"/>
      <c r="G72" s="219"/>
      <c r="H72" s="219"/>
      <c r="I72" s="219"/>
      <c r="J72" s="199"/>
      <c r="K72" s="213" t="str">
        <f>IFERROR(INDEX(科目対照表!$L$6:$L$114,MATCH(B72,科目対照表!$M$6:$M$114,0),1),"")</f>
        <v/>
      </c>
      <c r="N72" s="24"/>
    </row>
    <row r="73" spans="1:14" ht="18" customHeight="1" x14ac:dyDescent="0.2">
      <c r="A73" s="34">
        <v>10</v>
      </c>
      <c r="B73" s="219" t="s">
        <v>73</v>
      </c>
      <c r="C73" s="219"/>
      <c r="D73" s="219"/>
      <c r="E73" s="219"/>
      <c r="F73" s="219"/>
      <c r="G73" s="219"/>
      <c r="H73" s="219"/>
      <c r="I73" s="219"/>
      <c r="J73" s="199"/>
      <c r="K73" s="213" t="str">
        <f>IFERROR(INDEX(科目対照表!$L$6:$L$114,MATCH(B73,科目対照表!$M$6:$M$114,0),1),"")</f>
        <v/>
      </c>
    </row>
    <row r="74" spans="1:14" ht="33.75" customHeight="1" x14ac:dyDescent="0.2">
      <c r="A74" s="34">
        <v>11</v>
      </c>
      <c r="B74" s="219" t="s">
        <v>515</v>
      </c>
      <c r="C74" s="219"/>
      <c r="D74" s="219"/>
      <c r="E74" s="219"/>
      <c r="F74" s="219"/>
      <c r="G74" s="219"/>
      <c r="H74" s="219"/>
      <c r="I74" s="219"/>
      <c r="J74" s="199"/>
      <c r="K74" s="213" t="str">
        <f>IFERROR(INDEX(科目対照表!$L$6:$L$114,MATCH(B74,科目対照表!$M$6:$M$114,0),1),"")</f>
        <v/>
      </c>
    </row>
    <row r="75" spans="1:14" ht="18" customHeight="1" x14ac:dyDescent="0.2">
      <c r="A75" s="34">
        <v>12</v>
      </c>
      <c r="B75" s="219" t="s">
        <v>527</v>
      </c>
      <c r="C75" s="219"/>
      <c r="D75" s="219"/>
      <c r="E75" s="219"/>
      <c r="F75" s="219"/>
      <c r="G75" s="219"/>
      <c r="H75" s="219"/>
      <c r="I75" s="219"/>
      <c r="J75" s="199"/>
      <c r="K75" s="213" t="str">
        <f>IFERROR(INDEX(科目対照表!$L$6:$L$114,MATCH(B75,科目対照表!$M$6:$M$114,0),1),"")</f>
        <v/>
      </c>
    </row>
    <row r="76" spans="1:14" ht="18" customHeight="1" x14ac:dyDescent="0.2">
      <c r="A76" s="34">
        <v>13</v>
      </c>
      <c r="B76" s="218" t="s">
        <v>74</v>
      </c>
      <c r="C76" s="218"/>
      <c r="D76" s="218"/>
      <c r="E76" s="218"/>
      <c r="F76" s="218"/>
      <c r="G76" s="218"/>
      <c r="H76" s="218"/>
      <c r="I76" s="218"/>
      <c r="K76" s="215"/>
    </row>
    <row r="77" spans="1:14" ht="18" customHeight="1" x14ac:dyDescent="0.2">
      <c r="A77" s="34">
        <v>14</v>
      </c>
      <c r="B77" s="219" t="s">
        <v>75</v>
      </c>
      <c r="C77" s="219"/>
      <c r="D77" s="219"/>
      <c r="E77" s="219"/>
      <c r="F77" s="219"/>
      <c r="G77" s="219"/>
      <c r="H77" s="219"/>
      <c r="I77" s="219"/>
      <c r="J77" s="199"/>
      <c r="K77" s="213" t="str">
        <f>IFERROR(INDEX(科目対照表!$L$6:$L$114,MATCH(B77,科目対照表!$M$6:$M$114,0),1),"")</f>
        <v/>
      </c>
    </row>
    <row r="78" spans="1:14" ht="15.65" customHeight="1" x14ac:dyDescent="0.2">
      <c r="A78" s="34"/>
      <c r="B78" s="219"/>
      <c r="C78" s="219"/>
      <c r="D78" s="219"/>
      <c r="E78" s="219"/>
      <c r="F78" s="219"/>
      <c r="G78" s="219"/>
      <c r="H78" s="219"/>
      <c r="I78" s="219"/>
      <c r="J78" s="199"/>
      <c r="K78" s="213"/>
    </row>
    <row r="79" spans="1:14" ht="15.65" customHeight="1" x14ac:dyDescent="0.2">
      <c r="A79" s="34"/>
      <c r="B79" s="219"/>
      <c r="C79" s="219"/>
      <c r="D79" s="219"/>
      <c r="E79" s="219"/>
      <c r="F79" s="219"/>
      <c r="G79" s="219"/>
      <c r="H79" s="219"/>
      <c r="I79" s="219"/>
      <c r="J79" s="199"/>
      <c r="K79" s="213"/>
    </row>
    <row r="80" spans="1:14" ht="15.65" customHeight="1" x14ac:dyDescent="0.2">
      <c r="A80" s="34"/>
      <c r="B80" s="219"/>
      <c r="C80" s="219"/>
      <c r="D80" s="219"/>
      <c r="E80" s="219"/>
      <c r="F80" s="219"/>
      <c r="G80" s="219"/>
      <c r="H80" s="219"/>
      <c r="I80" s="219"/>
      <c r="J80" s="199"/>
      <c r="K80" s="213"/>
    </row>
    <row r="81" spans="1:11" ht="15.65" customHeight="1" x14ac:dyDescent="0.2">
      <c r="A81" s="34"/>
      <c r="B81" s="219"/>
      <c r="C81" s="219"/>
      <c r="D81" s="219"/>
      <c r="E81" s="219"/>
      <c r="F81" s="219"/>
      <c r="G81" s="219"/>
      <c r="H81" s="219"/>
      <c r="I81" s="219"/>
      <c r="J81" s="199"/>
      <c r="K81" s="213"/>
    </row>
    <row r="82" spans="1:11" ht="24" customHeight="1" x14ac:dyDescent="0.2">
      <c r="B82" s="53"/>
      <c r="C82" s="53"/>
      <c r="D82" s="53"/>
      <c r="E82" s="53"/>
      <c r="F82" s="96"/>
      <c r="G82" s="53"/>
      <c r="H82" s="97"/>
      <c r="I82" s="53"/>
      <c r="J82" s="199"/>
      <c r="K82" s="213"/>
    </row>
  </sheetData>
  <protectedRanges>
    <protectedRange password="CC7D" sqref="G13:H28 G30:H34 A64:H66 G37:H43 B67:H76 A67:A77" name="入力1"/>
    <protectedRange password="CC7D" sqref="G47:H48 G50:H52" name="入力1_1"/>
    <protectedRange password="CC7D" sqref="C5:F5" name="入力1_2"/>
    <protectedRange password="CC7D" sqref="C3:F4" name="入力1_2_2"/>
  </protectedRanges>
  <mergeCells count="38">
    <mergeCell ref="C3:F3"/>
    <mergeCell ref="C5:F5"/>
    <mergeCell ref="A11:A12"/>
    <mergeCell ref="B11:D12"/>
    <mergeCell ref="E11:E12"/>
    <mergeCell ref="C4:F4"/>
    <mergeCell ref="B36:D36"/>
    <mergeCell ref="B38:D38"/>
    <mergeCell ref="B80:I80"/>
    <mergeCell ref="B81:I81"/>
    <mergeCell ref="B40:D40"/>
    <mergeCell ref="B41:D41"/>
    <mergeCell ref="B42:D42"/>
    <mergeCell ref="B43:D43"/>
    <mergeCell ref="B64:H64"/>
    <mergeCell ref="B65:H65"/>
    <mergeCell ref="B68:H68"/>
    <mergeCell ref="B69:I69"/>
    <mergeCell ref="B70:I70"/>
    <mergeCell ref="B71:I71"/>
    <mergeCell ref="B72:I72"/>
    <mergeCell ref="B75:I75"/>
    <mergeCell ref="B76:I76"/>
    <mergeCell ref="B77:I77"/>
    <mergeCell ref="B78:I78"/>
    <mergeCell ref="B79:I79"/>
    <mergeCell ref="B37:D37"/>
    <mergeCell ref="B39:D39"/>
    <mergeCell ref="B47:D47"/>
    <mergeCell ref="B73:I73"/>
    <mergeCell ref="B74:I74"/>
    <mergeCell ref="B48:D48"/>
    <mergeCell ref="B50:D50"/>
    <mergeCell ref="B51:D51"/>
    <mergeCell ref="B52:D52"/>
    <mergeCell ref="B53:D53"/>
    <mergeCell ref="B67:H67"/>
    <mergeCell ref="B66:H66"/>
  </mergeCells>
  <phoneticPr fontId="4"/>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4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336550</xdr:colOff>
                    <xdr:row>0</xdr:row>
                    <xdr:rowOff>0</xdr:rowOff>
                  </from>
                  <to>
                    <xdr:col>2</xdr:col>
                    <xdr:colOff>565150</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AD243-5C7C-465E-8469-9F5C454A26DF}">
  <sheetPr>
    <tabColor theme="9" tint="0.79998168889431442"/>
  </sheetPr>
  <dimension ref="A1:M47"/>
  <sheetViews>
    <sheetView zoomScale="67" workbookViewId="0"/>
  </sheetViews>
  <sheetFormatPr defaultColWidth="4.453125" defaultRowHeight="24" customHeight="1" x14ac:dyDescent="0.2"/>
  <cols>
    <col min="1" max="1" width="7.08984375" style="53" customWidth="1"/>
    <col min="2" max="2" width="11.08984375" style="53" customWidth="1"/>
    <col min="3" max="3" width="37.453125" style="53" customWidth="1"/>
    <col min="4" max="5" width="16.08984375" style="53" customWidth="1"/>
    <col min="6" max="6" width="18.90625" style="53" customWidth="1"/>
    <col min="7" max="7" width="16.08984375" style="53" customWidth="1"/>
    <col min="8" max="8" width="16.08984375" style="97" customWidth="1"/>
    <col min="9" max="9" width="0.453125" style="53" customWidth="1"/>
    <col min="10" max="10" width="4.453125" style="53"/>
    <col min="11" max="11" width="9.90625" style="199" customWidth="1"/>
    <col min="12" max="16384" width="4.453125" style="53"/>
  </cols>
  <sheetData>
    <row r="1" spans="1:13" ht="22.5" customHeight="1" x14ac:dyDescent="0.2">
      <c r="A1" s="105" t="s">
        <v>76</v>
      </c>
      <c r="B1" s="106"/>
      <c r="C1" s="106"/>
      <c r="D1" s="106"/>
      <c r="E1" s="107"/>
      <c r="F1" s="106"/>
      <c r="G1" s="106"/>
      <c r="H1" s="108"/>
    </row>
    <row r="2" spans="1:13" s="56" customFormat="1" ht="22.5" customHeight="1" thickBot="1" x14ac:dyDescent="0.25">
      <c r="A2" s="53"/>
      <c r="B2" s="53"/>
      <c r="C2" s="53"/>
      <c r="D2" s="53"/>
      <c r="E2" s="54"/>
      <c r="F2" s="108"/>
      <c r="G2" s="108"/>
      <c r="H2" s="108"/>
      <c r="I2" s="108"/>
      <c r="J2" s="108"/>
      <c r="K2" s="200"/>
    </row>
    <row r="3" spans="1:13" s="56" customFormat="1" ht="22.5" customHeight="1" thickBot="1" x14ac:dyDescent="0.25">
      <c r="A3" s="53"/>
      <c r="B3" s="109" t="s">
        <v>77</v>
      </c>
      <c r="C3" s="254" t="str">
        <f>'RA表（オンバラ）'!C3</f>
        <v>アクティビア・プロパティーズ投資法人</v>
      </c>
      <c r="D3" s="255"/>
      <c r="E3" s="256"/>
      <c r="F3" s="108"/>
      <c r="G3" s="108"/>
      <c r="H3" s="108"/>
      <c r="I3" s="108"/>
      <c r="J3" s="108"/>
      <c r="K3" s="200"/>
    </row>
    <row r="4" spans="1:13" s="56" customFormat="1" ht="22.5" customHeight="1" thickBot="1" x14ac:dyDescent="0.25">
      <c r="A4" s="53"/>
      <c r="B4" s="110" t="s">
        <v>78</v>
      </c>
      <c r="C4" s="257">
        <f>'RA表（オンバラ）'!C5</f>
        <v>46173</v>
      </c>
      <c r="D4" s="258"/>
      <c r="E4" s="259"/>
      <c r="F4" s="108"/>
      <c r="G4" s="108"/>
      <c r="H4" s="108"/>
      <c r="I4" s="108"/>
      <c r="J4" s="108"/>
      <c r="K4" s="200"/>
    </row>
    <row r="5" spans="1:13" s="56" customFormat="1" ht="22.5" customHeight="1" x14ac:dyDescent="0.2">
      <c r="A5" s="53"/>
      <c r="B5" s="53"/>
      <c r="C5" s="53"/>
      <c r="D5" s="53"/>
      <c r="E5" s="54"/>
      <c r="F5" s="108"/>
      <c r="G5" s="108"/>
      <c r="H5" s="108"/>
      <c r="I5" s="108"/>
      <c r="J5" s="108"/>
      <c r="K5" s="200"/>
    </row>
    <row r="6" spans="1:13" s="56" customFormat="1" ht="22.5" customHeight="1" x14ac:dyDescent="0.2">
      <c r="A6" s="53"/>
      <c r="B6" s="53"/>
      <c r="C6" s="53"/>
      <c r="D6" s="53"/>
      <c r="E6" s="53"/>
      <c r="F6" s="108"/>
      <c r="G6" s="108"/>
      <c r="H6" s="108"/>
      <c r="I6" s="108"/>
      <c r="J6" s="108"/>
      <c r="K6" s="200"/>
    </row>
    <row r="7" spans="1:13" s="56" customFormat="1" ht="22.5" customHeight="1" x14ac:dyDescent="0.2">
      <c r="A7" s="53"/>
      <c r="B7" s="53"/>
      <c r="C7" s="53"/>
      <c r="D7" s="53"/>
      <c r="E7" s="55"/>
      <c r="F7" s="108"/>
      <c r="G7" s="108"/>
      <c r="H7" s="108"/>
      <c r="I7" s="108"/>
      <c r="J7" s="108"/>
      <c r="K7" s="200"/>
    </row>
    <row r="8" spans="1:13" s="56" customFormat="1" ht="22.5" customHeight="1" x14ac:dyDescent="0.2">
      <c r="A8" s="53"/>
      <c r="B8" s="53"/>
      <c r="C8" s="53"/>
      <c r="D8" s="53"/>
      <c r="E8" s="55"/>
      <c r="F8" s="108"/>
      <c r="G8" s="108"/>
      <c r="H8" s="108"/>
      <c r="I8" s="108"/>
      <c r="J8" s="108"/>
      <c r="K8" s="200"/>
    </row>
    <row r="9" spans="1:13" s="56" customFormat="1" ht="22.5" customHeight="1" thickBot="1" x14ac:dyDescent="0.25">
      <c r="A9" s="53" t="s">
        <v>79</v>
      </c>
      <c r="B9" s="53"/>
      <c r="C9" s="53"/>
      <c r="D9" s="53"/>
      <c r="E9" s="54"/>
      <c r="F9" s="53"/>
      <c r="G9" s="53"/>
      <c r="H9" s="58" t="s">
        <v>5</v>
      </c>
      <c r="I9" s="53"/>
      <c r="J9" s="53"/>
      <c r="K9" s="200"/>
    </row>
    <row r="10" spans="1:13" ht="22.5" customHeight="1" x14ac:dyDescent="0.2">
      <c r="A10" s="239" t="s">
        <v>6</v>
      </c>
      <c r="B10" s="241" t="s">
        <v>7</v>
      </c>
      <c r="C10" s="242"/>
      <c r="D10" s="243"/>
      <c r="E10" s="246" t="s">
        <v>80</v>
      </c>
      <c r="F10" s="60"/>
      <c r="G10" s="60"/>
      <c r="H10" s="61"/>
    </row>
    <row r="11" spans="1:13" ht="37" customHeight="1" thickBot="1" x14ac:dyDescent="0.25">
      <c r="A11" s="240"/>
      <c r="B11" s="244"/>
      <c r="C11" s="245"/>
      <c r="D11" s="245"/>
      <c r="E11" s="247"/>
      <c r="F11" s="64" t="s">
        <v>81</v>
      </c>
      <c r="G11" s="111" t="s">
        <v>82</v>
      </c>
      <c r="H11" s="65" t="s">
        <v>83</v>
      </c>
      <c r="K11" s="199" t="s">
        <v>13</v>
      </c>
    </row>
    <row r="12" spans="1:13" ht="27" customHeight="1" thickTop="1" x14ac:dyDescent="0.2">
      <c r="A12" s="66">
        <v>1</v>
      </c>
      <c r="B12" s="251" t="s">
        <v>84</v>
      </c>
      <c r="C12" s="252"/>
      <c r="D12" s="253"/>
      <c r="E12" s="69">
        <v>10</v>
      </c>
      <c r="F12" s="194">
        <f>SUMIFS('明細（オフバラ）'!E:E,'明細（オフバラ）'!N:N,K12)</f>
        <v>0</v>
      </c>
      <c r="G12" s="195">
        <f>SUMIFS('明細（オフバラ）'!H:H,'明細（オフバラ）'!N:N,K12)</f>
        <v>0</v>
      </c>
      <c r="H12" s="196">
        <f>SUMIFS('明細（オフバラ）'!G:G,'明細（オフバラ）'!N:N,K12)</f>
        <v>0</v>
      </c>
      <c r="I12" s="53">
        <f t="shared" ref="I12:I34" si="0">IFERROR(H12/$F$35*100,"")</f>
        <v>0</v>
      </c>
      <c r="K12" s="199">
        <f>IFERROR(INDEX(科目対照表!$L$6:$L$114,MATCH(B12,科目対照表!$M$6:$M$114,0),1),"")</f>
        <v>1000101</v>
      </c>
    </row>
    <row r="13" spans="1:13" ht="26.25" customHeight="1" x14ac:dyDescent="0.2">
      <c r="A13" s="71">
        <v>2</v>
      </c>
      <c r="B13" s="72" t="s">
        <v>85</v>
      </c>
      <c r="C13" s="72"/>
      <c r="D13" s="73"/>
      <c r="E13" s="74">
        <v>20</v>
      </c>
      <c r="F13" s="194">
        <f>SUMIFS('明細（オフバラ）'!E:E,'明細（オフバラ）'!N:N,K13)</f>
        <v>0</v>
      </c>
      <c r="G13" s="195">
        <f>SUMIFS('明細（オフバラ）'!H:H,'明細（オフバラ）'!N:N,K13)</f>
        <v>0</v>
      </c>
      <c r="H13" s="197">
        <f>SUMIFS('明細（オフバラ）'!G:G,'明細（オフバラ）'!N:N,K13)</f>
        <v>0</v>
      </c>
      <c r="I13" s="53">
        <f t="shared" si="0"/>
        <v>0</v>
      </c>
      <c r="K13" s="199">
        <f>IFERROR(INDEX(科目対照表!$L$6:$L$114,MATCH(B13,科目対照表!$M$6:$M$114,0),1),"")</f>
        <v>2000101</v>
      </c>
    </row>
    <row r="14" spans="1:13" ht="26.25" customHeight="1" x14ac:dyDescent="0.2">
      <c r="A14" s="71">
        <v>3</v>
      </c>
      <c r="B14" s="72" t="s">
        <v>86</v>
      </c>
      <c r="C14" s="72"/>
      <c r="D14" s="73"/>
      <c r="E14" s="74">
        <v>40</v>
      </c>
      <c r="F14" s="194">
        <f>SUMIFS('明細（オフバラ）'!E:E,'明細（オフバラ）'!N:N,K14)</f>
        <v>0</v>
      </c>
      <c r="G14" s="195">
        <f>SUMIFS('明細（オフバラ）'!H:H,'明細（オフバラ）'!N:N,K14)</f>
        <v>0</v>
      </c>
      <c r="H14" s="197">
        <f>SUMIFS('明細（オフバラ）'!G:G,'明細（オフバラ）'!N:N,K14)</f>
        <v>0</v>
      </c>
      <c r="I14" s="53">
        <f t="shared" si="0"/>
        <v>0</v>
      </c>
      <c r="K14" s="199">
        <f>IFERROR(INDEX(科目対照表!$L$6:$L$114,MATCH(B14,科目対照表!$M$6:$M$114,0),1),"")</f>
        <v>3000101</v>
      </c>
    </row>
    <row r="15" spans="1:13" ht="26.25" customHeight="1" x14ac:dyDescent="0.2">
      <c r="A15" s="71">
        <v>4</v>
      </c>
      <c r="B15" s="72" t="s">
        <v>87</v>
      </c>
      <c r="C15" s="72"/>
      <c r="D15" s="73"/>
      <c r="E15" s="74">
        <v>50</v>
      </c>
      <c r="F15" s="194">
        <f>SUMIFS('明細（オフバラ）'!E:E,'明細（オフバラ）'!N:N,K15)</f>
        <v>0</v>
      </c>
      <c r="G15" s="195">
        <f>SUMIFS('明細（オフバラ）'!H:H,'明細（オフバラ）'!N:N,K15)</f>
        <v>0</v>
      </c>
      <c r="H15" s="197">
        <f>SUMIFS('明細（オフバラ）'!G:G,'明細（オフバラ）'!N:N,K15)</f>
        <v>0</v>
      </c>
      <c r="I15" s="53">
        <f t="shared" si="0"/>
        <v>0</v>
      </c>
      <c r="K15" s="199">
        <f>IFERROR(INDEX(科目対照表!$L$6:$L$114,MATCH(B15,科目対照表!$M$6:$M$114,0),1),"")</f>
        <v>4000101</v>
      </c>
      <c r="M15" s="92"/>
    </row>
    <row r="16" spans="1:13" ht="26.25" customHeight="1" x14ac:dyDescent="0.2">
      <c r="A16" s="71">
        <v>5</v>
      </c>
      <c r="B16" s="72" t="s">
        <v>88</v>
      </c>
      <c r="C16" s="72"/>
      <c r="D16" s="73"/>
      <c r="E16" s="74">
        <v>50</v>
      </c>
      <c r="F16" s="194">
        <f>SUMIFS('明細（オフバラ）'!E:E,'明細（オフバラ）'!N:N,K16)</f>
        <v>0</v>
      </c>
      <c r="G16" s="195">
        <f>SUMIFS('明細（オフバラ）'!H:H,'明細（オフバラ）'!N:N,K16)</f>
        <v>0</v>
      </c>
      <c r="H16" s="197">
        <f>SUMIFS('明細（オフバラ）'!G:G,'明細（オフバラ）'!N:N,K16)</f>
        <v>0</v>
      </c>
      <c r="I16" s="53">
        <f t="shared" si="0"/>
        <v>0</v>
      </c>
      <c r="K16" s="199">
        <f>IFERROR(INDEX(科目対照表!$L$6:$L$114,MATCH(B16,科目対照表!$M$6:$M$114,0),1),"")</f>
        <v>5000101</v>
      </c>
    </row>
    <row r="17" spans="1:11" ht="26.25" customHeight="1" x14ac:dyDescent="0.2">
      <c r="A17" s="112">
        <v>6</v>
      </c>
      <c r="B17" s="72" t="s">
        <v>89</v>
      </c>
      <c r="C17" s="72"/>
      <c r="D17" s="73"/>
      <c r="E17" s="74">
        <v>100</v>
      </c>
      <c r="F17" s="194">
        <f>SUMIFS('明細（オフバラ）'!E:E,'明細（オフバラ）'!N:N,K17)</f>
        <v>0</v>
      </c>
      <c r="G17" s="195">
        <f>SUMIFS('明細（オフバラ）'!H:H,'明細（オフバラ）'!N:N,K17)</f>
        <v>0</v>
      </c>
      <c r="H17" s="197">
        <f>SUMIFS('明細（オフバラ）'!G:G,'明細（オフバラ）'!N:N,K17)</f>
        <v>0</v>
      </c>
      <c r="I17" s="53">
        <f t="shared" si="0"/>
        <v>0</v>
      </c>
      <c r="K17" s="199">
        <f>IFERROR(INDEX(科目対照表!$L$6:$L$114,MATCH(B17,科目対照表!$M$6:$M$114,0),1),"")</f>
        <v>6000101</v>
      </c>
    </row>
    <row r="18" spans="1:11" ht="36" customHeight="1" x14ac:dyDescent="0.2">
      <c r="A18" s="71">
        <v>7</v>
      </c>
      <c r="B18" s="220" t="s">
        <v>90</v>
      </c>
      <c r="C18" s="221"/>
      <c r="D18" s="260"/>
      <c r="E18" s="74">
        <v>100</v>
      </c>
      <c r="F18" s="194">
        <f>SUMIFS('明細（オフバラ）'!E:E,'明細（オフバラ）'!N:N,K18)</f>
        <v>0</v>
      </c>
      <c r="G18" s="195">
        <f>SUMIFS('明細（オフバラ）'!H:H,'明細（オフバラ）'!N:N,K18)</f>
        <v>0</v>
      </c>
      <c r="H18" s="197">
        <f>SUMIFS('明細（オフバラ）'!G:G,'明細（オフバラ）'!N:N,K18)</f>
        <v>0</v>
      </c>
      <c r="I18" s="53">
        <f t="shared" si="0"/>
        <v>0</v>
      </c>
      <c r="K18" s="199">
        <f>IFERROR(INDEX(科目対照表!$L$6:$L$114,MATCH(B18,科目対照表!$M$6:$M$114,0),1),"")</f>
        <v>7000101</v>
      </c>
    </row>
    <row r="19" spans="1:11" ht="26.25" customHeight="1" x14ac:dyDescent="0.2">
      <c r="A19" s="71">
        <v>8</v>
      </c>
      <c r="B19" s="72" t="s">
        <v>91</v>
      </c>
      <c r="C19" s="72"/>
      <c r="D19" s="73"/>
      <c r="E19" s="74">
        <v>100</v>
      </c>
      <c r="F19" s="194">
        <f>SUMIFS('明細（オフバラ）'!E:E,'明細（オフバラ）'!N:N,K19)</f>
        <v>0</v>
      </c>
      <c r="G19" s="195">
        <f>SUMIFS('明細（オフバラ）'!H:H,'明細（オフバラ）'!N:N,K19)</f>
        <v>0</v>
      </c>
      <c r="H19" s="197">
        <f>SUMIFS('明細（オフバラ）'!G:G,'明細（オフバラ）'!N:N,K19)</f>
        <v>0</v>
      </c>
      <c r="I19" s="53">
        <f t="shared" si="0"/>
        <v>0</v>
      </c>
      <c r="K19" s="199">
        <f>IFERROR(INDEX(科目対照表!$L$6:$L$114,MATCH(B19,科目対照表!$M$6:$M$114,0),1),"")</f>
        <v>8000101</v>
      </c>
    </row>
    <row r="20" spans="1:11" ht="26.25" customHeight="1" x14ac:dyDescent="0.2">
      <c r="A20" s="76">
        <v>9</v>
      </c>
      <c r="B20" s="72" t="s">
        <v>92</v>
      </c>
      <c r="C20" s="72"/>
      <c r="D20" s="73"/>
      <c r="E20" s="74">
        <v>100</v>
      </c>
      <c r="F20" s="194">
        <f>SUMIFS('明細（オフバラ）'!E:E,'明細（オフバラ）'!N:N,K20)</f>
        <v>0</v>
      </c>
      <c r="G20" s="195">
        <f>SUMIFS('明細（オフバラ）'!H:H,'明細（オフバラ）'!N:N,K20)</f>
        <v>0</v>
      </c>
      <c r="H20" s="197">
        <f>SUMIFS('明細（オフバラ）'!G:G,'明細（オフバラ）'!N:N,K20)</f>
        <v>0</v>
      </c>
      <c r="I20" s="53">
        <f t="shared" si="0"/>
        <v>0</v>
      </c>
      <c r="K20" s="199">
        <f>IFERROR(INDEX(科目対照表!$L$6:$L$114,MATCH(B20,科目対照表!$M$6:$M$114,0),1),"")</f>
        <v>9000101</v>
      </c>
    </row>
    <row r="21" spans="1:11" ht="26.25" customHeight="1" x14ac:dyDescent="0.2">
      <c r="A21" s="75">
        <v>10</v>
      </c>
      <c r="B21" s="220" t="s">
        <v>93</v>
      </c>
      <c r="C21" s="221"/>
      <c r="D21" s="260"/>
      <c r="E21" s="74">
        <v>100</v>
      </c>
      <c r="F21" s="194">
        <f>SUMIFS('明細（オフバラ）'!E:E,'明細（オフバラ）'!N:N,K21)</f>
        <v>0</v>
      </c>
      <c r="G21" s="195">
        <f>SUMIFS('明細（オフバラ）'!H:H,'明細（オフバラ）'!N:N,K21)</f>
        <v>0</v>
      </c>
      <c r="H21" s="197">
        <f>SUMIFS('明細（オフバラ）'!G:G,'明細（オフバラ）'!N:N,K21)</f>
        <v>0</v>
      </c>
      <c r="I21" s="53">
        <f t="shared" si="0"/>
        <v>0</v>
      </c>
      <c r="K21" s="199">
        <f>IFERROR(INDEX(科目対照表!$L$6:$L$114,MATCH(B21,科目対照表!$M$6:$M$114,0),1),"")</f>
        <v>100001</v>
      </c>
    </row>
    <row r="22" spans="1:11" ht="26.25" customHeight="1" x14ac:dyDescent="0.2">
      <c r="A22" s="75">
        <v>11</v>
      </c>
      <c r="B22" s="72" t="s">
        <v>94</v>
      </c>
      <c r="C22" s="72"/>
      <c r="D22" s="73"/>
      <c r="E22" s="74" t="s">
        <v>52</v>
      </c>
      <c r="F22" s="198">
        <f>SUMIFS('明細（オフバラ）'!E:E,'明細（オフバラ）'!N:N,K22)</f>
        <v>0</v>
      </c>
      <c r="G22" s="195">
        <f>SUMIFS('明細（オフバラ）'!H:H,'明細（オフバラ）'!N:N,K22)</f>
        <v>0</v>
      </c>
      <c r="H22" s="197">
        <f>SUMIFS('明細（オフバラ）'!G:G,'明細（オフバラ）'!N:N,K22)</f>
        <v>0</v>
      </c>
      <c r="I22" s="53">
        <f t="shared" si="0"/>
        <v>0</v>
      </c>
      <c r="K22" s="199">
        <f>IFERROR(INDEX(科目対照表!$L$6:$L$114,MATCH(B22,科目対照表!$M$6:$M$114,0),1),"")</f>
        <v>110001</v>
      </c>
    </row>
    <row r="23" spans="1:11" ht="26.25" customHeight="1" x14ac:dyDescent="0.2">
      <c r="A23" s="113" t="s">
        <v>95</v>
      </c>
      <c r="B23" s="72" t="s">
        <v>96</v>
      </c>
      <c r="C23" s="72"/>
      <c r="D23" s="73"/>
      <c r="E23" s="74" t="s">
        <v>52</v>
      </c>
      <c r="F23" s="194">
        <f>SUMIFS('明細（オフバラ）'!E:E,'明細（オフバラ）'!N:N,K23)</f>
        <v>0</v>
      </c>
      <c r="G23" s="195">
        <f>SUMIFS('明細（オフバラ）'!H:H,'明細（オフバラ）'!N:N,K23)</f>
        <v>0</v>
      </c>
      <c r="H23" s="197">
        <f>SUMIFS('明細（オフバラ）'!G:G,'明細（オフバラ）'!N:N,K23)</f>
        <v>0</v>
      </c>
      <c r="I23" s="53">
        <f t="shared" si="0"/>
        <v>0</v>
      </c>
      <c r="K23" s="199">
        <f>IFERROR(INDEX(科目対照表!$L$6:$L$114,MATCH(B23,科目対照表!$M$6:$M$114,0),1),"")</f>
        <v>110002</v>
      </c>
    </row>
    <row r="24" spans="1:11" ht="26.25" customHeight="1" x14ac:dyDescent="0.2">
      <c r="A24" s="113" t="s">
        <v>97</v>
      </c>
      <c r="B24" s="72" t="s">
        <v>98</v>
      </c>
      <c r="C24" s="72"/>
      <c r="D24" s="73"/>
      <c r="E24" s="74" t="s">
        <v>52</v>
      </c>
      <c r="F24" s="194">
        <f>SUMIFS('明細（オフバラ）'!E:E,'明細（オフバラ）'!N:N,K24)</f>
        <v>31710000</v>
      </c>
      <c r="G24" s="195">
        <f>SUMIFS('明細（オフバラ）'!H:H,'明細（オフバラ）'!N:N,K24)</f>
        <v>2130428.5079999999</v>
      </c>
      <c r="H24" s="197">
        <f>SUMIFS('明細（オフバラ）'!G:G,'明細（オフバラ）'!N:N,K24)</f>
        <v>639128.55239999993</v>
      </c>
      <c r="I24" s="53">
        <f t="shared" si="0"/>
        <v>2.015542580889309</v>
      </c>
      <c r="K24" s="199">
        <f>IFERROR(INDEX(科目対照表!$L$6:$L$114,MATCH(B24,科目対照表!$M$6:$M$114,0),1),"")</f>
        <v>110003</v>
      </c>
    </row>
    <row r="25" spans="1:11" ht="26.25" customHeight="1" x14ac:dyDescent="0.2">
      <c r="A25" s="113" t="s">
        <v>99</v>
      </c>
      <c r="B25" s="72" t="s">
        <v>100</v>
      </c>
      <c r="C25" s="72"/>
      <c r="D25" s="73"/>
      <c r="E25" s="74" t="s">
        <v>52</v>
      </c>
      <c r="F25" s="194">
        <f>SUMIFS('明細（オフバラ）'!E:E,'明細（オフバラ）'!N:N,K25)</f>
        <v>0</v>
      </c>
      <c r="G25" s="195">
        <f>SUMIFS('明細（オフバラ）'!H:H,'明細（オフバラ）'!N:N,K25)</f>
        <v>0</v>
      </c>
      <c r="H25" s="197">
        <f>SUMIFS('明細（オフバラ）'!G:G,'明細（オフバラ）'!N:N,K25)</f>
        <v>0</v>
      </c>
      <c r="I25" s="53">
        <f t="shared" si="0"/>
        <v>0</v>
      </c>
      <c r="K25" s="199">
        <f>IFERROR(INDEX(科目対照表!$L$6:$L$114,MATCH(B25,科目対照表!$M$6:$M$114,0),1),"")</f>
        <v>110004</v>
      </c>
    </row>
    <row r="26" spans="1:11" ht="26.25" customHeight="1" x14ac:dyDescent="0.2">
      <c r="A26" s="113" t="s">
        <v>101</v>
      </c>
      <c r="B26" s="72" t="s">
        <v>102</v>
      </c>
      <c r="C26" s="72"/>
      <c r="D26" s="73"/>
      <c r="E26" s="74" t="s">
        <v>52</v>
      </c>
      <c r="F26" s="194">
        <f>SUMIFS('明細（オフバラ）'!E:E,'明細（オフバラ）'!N:N,K26)</f>
        <v>0</v>
      </c>
      <c r="G26" s="195">
        <f>SUMIFS('明細（オフバラ）'!H:H,'明細（オフバラ）'!N:N,K26)</f>
        <v>0</v>
      </c>
      <c r="H26" s="197">
        <f>SUMIFS('明細（オフバラ）'!G:G,'明細（オフバラ）'!N:N,K26)</f>
        <v>0</v>
      </c>
      <c r="I26" s="53">
        <f t="shared" si="0"/>
        <v>0</v>
      </c>
      <c r="K26" s="199">
        <f>IFERROR(INDEX(科目対照表!$L$6:$L$114,MATCH(B26,科目対照表!$M$6:$M$114,0),1),"")</f>
        <v>110005</v>
      </c>
    </row>
    <row r="27" spans="1:11" ht="26.25" customHeight="1" x14ac:dyDescent="0.2">
      <c r="A27" s="113" t="s">
        <v>103</v>
      </c>
      <c r="B27" s="72" t="s">
        <v>104</v>
      </c>
      <c r="C27" s="72"/>
      <c r="D27" s="73"/>
      <c r="E27" s="74" t="s">
        <v>47</v>
      </c>
      <c r="F27" s="194">
        <f>SUMIFS('明細（オフバラ）'!E:E,'明細（オフバラ）'!N:N,K27)</f>
        <v>0</v>
      </c>
      <c r="G27" s="195">
        <f>SUMIFS('明細（オフバラ）'!H:H,'明細（オフバラ）'!N:N,K27)</f>
        <v>0</v>
      </c>
      <c r="H27" s="197">
        <f>SUMIFS('明細（オフバラ）'!G:G,'明細（オフバラ）'!N:N,K27)</f>
        <v>0</v>
      </c>
      <c r="I27" s="53">
        <f t="shared" si="0"/>
        <v>0</v>
      </c>
      <c r="K27" s="199">
        <f>IFERROR(INDEX(科目対照表!$L$6:$L$114,MATCH(B27,科目対照表!$M$6:$M$114,0),1),"")</f>
        <v>110006</v>
      </c>
    </row>
    <row r="28" spans="1:11" ht="26.25" customHeight="1" x14ac:dyDescent="0.2">
      <c r="A28" s="113" t="s">
        <v>105</v>
      </c>
      <c r="B28" s="72" t="s">
        <v>106</v>
      </c>
      <c r="C28" s="72"/>
      <c r="D28" s="73"/>
      <c r="E28" s="74" t="s">
        <v>47</v>
      </c>
      <c r="F28" s="194">
        <f>SUMIFS('明細（オフバラ）'!E:E,'明細（オフバラ）'!N:N,K28)</f>
        <v>0</v>
      </c>
      <c r="G28" s="195">
        <f>SUMIFS('明細（オフバラ）'!H:H,'明細（オフバラ）'!N:N,K28)</f>
        <v>0</v>
      </c>
      <c r="H28" s="197">
        <f>SUMIFS('明細（オフバラ）'!G:G,'明細（オフバラ）'!N:N,K28)</f>
        <v>0</v>
      </c>
      <c r="I28" s="53">
        <f t="shared" si="0"/>
        <v>0</v>
      </c>
      <c r="K28" s="199">
        <f>IFERROR(INDEX(科目対照表!$L$6:$L$114,MATCH(B28,科目対照表!$M$6:$M$114,0),1),"")</f>
        <v>110007</v>
      </c>
    </row>
    <row r="29" spans="1:11" ht="26.25" customHeight="1" x14ac:dyDescent="0.2">
      <c r="A29" s="113" t="s">
        <v>107</v>
      </c>
      <c r="B29" s="220" t="s">
        <v>108</v>
      </c>
      <c r="C29" s="221"/>
      <c r="D29" s="260"/>
      <c r="E29" s="74" t="s">
        <v>47</v>
      </c>
      <c r="F29" s="194">
        <f>SUMIFS('明細（オフバラ）'!E:E,'明細（オフバラ）'!N:N,K29)</f>
        <v>0</v>
      </c>
      <c r="G29" s="195">
        <f>SUMIFS('明細（オフバラ）'!H:H,'明細（オフバラ）'!N:N,K29)</f>
        <v>0</v>
      </c>
      <c r="H29" s="197">
        <f>SUMIFS('明細（オフバラ）'!G:G,'明細（オフバラ）'!N:N,K29)</f>
        <v>0</v>
      </c>
      <c r="I29" s="53">
        <f t="shared" si="0"/>
        <v>0</v>
      </c>
      <c r="K29" s="199">
        <f>IFERROR(INDEX(科目対照表!$L$6:$L$114,MATCH(B29,科目対照表!$M$6:$M$114,0),1),"")</f>
        <v>110008</v>
      </c>
    </row>
    <row r="30" spans="1:11" ht="26.25" customHeight="1" x14ac:dyDescent="0.2">
      <c r="A30" s="224" t="s">
        <v>109</v>
      </c>
      <c r="B30" s="225"/>
      <c r="C30" s="225"/>
      <c r="D30" s="226"/>
      <c r="E30" s="74" t="s">
        <v>52</v>
      </c>
      <c r="F30" s="194">
        <f>SUMIFS('明細（オフバラ）'!E:E,'明細（オフバラ）'!N:N,K30)</f>
        <v>0</v>
      </c>
      <c r="G30" s="195">
        <f>SUMIFS('明細（オフバラ）'!H:H,'明細（オフバラ）'!N:N,K30)</f>
        <v>0</v>
      </c>
      <c r="H30" s="197">
        <f>SUMIFS('明細（オフバラ）'!G:G,'明細（オフバラ）'!N:N,K30)</f>
        <v>0</v>
      </c>
      <c r="I30" s="53">
        <f t="shared" si="0"/>
        <v>0</v>
      </c>
      <c r="K30" s="199">
        <f>IFERROR(INDEX(科目対照表!$L$6:$L$114,MATCH(A30,科目対照表!$M$6:$M$114,0),1),"")</f>
        <v>111111</v>
      </c>
    </row>
    <row r="31" spans="1:11" ht="26.25" customHeight="1" x14ac:dyDescent="0.2">
      <c r="A31" s="71">
        <v>12</v>
      </c>
      <c r="B31" s="72" t="s">
        <v>110</v>
      </c>
      <c r="C31" s="72"/>
      <c r="D31" s="73"/>
      <c r="E31" s="74" t="s">
        <v>52</v>
      </c>
      <c r="F31" s="194">
        <f>SUMIFS('明細（オフバラ）'!E:E,'明細（オフバラ）'!N:N,K31)</f>
        <v>0</v>
      </c>
      <c r="G31" s="195">
        <f>SUMIFS('明細（オフバラ）'!H:H,'明細（オフバラ）'!N:N,K31)</f>
        <v>0</v>
      </c>
      <c r="H31" s="197">
        <f>SUMIFS('明細（オフバラ）'!G:G,'明細（オフバラ）'!N:N,K31)</f>
        <v>0</v>
      </c>
      <c r="I31" s="53">
        <f t="shared" si="0"/>
        <v>0</v>
      </c>
      <c r="K31" s="199">
        <f>IFERROR(INDEX(科目対照表!$L$6:$L$114,MATCH(B31,科目対照表!$M$6:$M$114,0),1),"")</f>
        <v>120001</v>
      </c>
    </row>
    <row r="32" spans="1:11" ht="26.25" customHeight="1" x14ac:dyDescent="0.2">
      <c r="A32" s="71">
        <v>13</v>
      </c>
      <c r="B32" s="72" t="s">
        <v>111</v>
      </c>
      <c r="C32" s="72"/>
      <c r="D32" s="73"/>
      <c r="E32" s="74" t="s">
        <v>52</v>
      </c>
      <c r="F32" s="194">
        <f>SUMIFS('明細（オフバラ）'!E:E,'明細（オフバラ）'!N:N,K32)</f>
        <v>0</v>
      </c>
      <c r="G32" s="195">
        <f>SUMIFS('明細（オフバラ）'!H:H,'明細（オフバラ）'!N:N,K32)</f>
        <v>0</v>
      </c>
      <c r="H32" s="197">
        <f>SUMIFS('明細（オフバラ）'!G:G,'明細（オフバラ）'!N:N,K32)</f>
        <v>0</v>
      </c>
      <c r="I32" s="53">
        <f t="shared" si="0"/>
        <v>0</v>
      </c>
      <c r="K32" s="199">
        <f>IFERROR(INDEX(科目対照表!$L$6:$L$114,MATCH(B32,科目対照表!$M$6:$M$114,0),1),"")</f>
        <v>130001</v>
      </c>
    </row>
    <row r="33" spans="1:11" ht="26.25" customHeight="1" x14ac:dyDescent="0.2">
      <c r="A33" s="71">
        <v>14</v>
      </c>
      <c r="B33" s="220" t="s">
        <v>112</v>
      </c>
      <c r="C33" s="221"/>
      <c r="D33" s="260"/>
      <c r="E33" s="74">
        <v>10</v>
      </c>
      <c r="F33" s="194">
        <f>SUMIFS('明細（オフバラ）'!E:E,'明細（オフバラ）'!N:N,K33)</f>
        <v>0</v>
      </c>
      <c r="G33" s="195">
        <f>SUMIFS('明細（オフバラ）'!H:H,'明細（オフバラ）'!N:N,K33)</f>
        <v>0</v>
      </c>
      <c r="H33" s="197">
        <f>SUMIFS('明細（オフバラ）'!G:G,'明細（オフバラ）'!N:N,K33)</f>
        <v>0</v>
      </c>
      <c r="I33" s="53">
        <f t="shared" si="0"/>
        <v>0</v>
      </c>
      <c r="K33" s="199">
        <f>IFERROR(INDEX(科目対照表!$L$6:$L$114,MATCH(B33,科目対照表!$M$6:$M$114,0),1),"")</f>
        <v>140001</v>
      </c>
    </row>
    <row r="34" spans="1:11" ht="26.25" customHeight="1" thickBot="1" x14ac:dyDescent="0.25">
      <c r="A34" s="75">
        <v>15</v>
      </c>
      <c r="B34" s="72" t="s">
        <v>113</v>
      </c>
      <c r="C34" s="72"/>
      <c r="D34" s="73"/>
      <c r="E34" s="74">
        <v>100</v>
      </c>
      <c r="F34" s="198">
        <f>SUMIFS('明細（オフバラ）'!E:E,'明細（オフバラ）'!N:N,K34)</f>
        <v>0</v>
      </c>
      <c r="G34" s="195">
        <f>SUMIFS('明細（オフバラ）'!H:H,'明細（オフバラ）'!N:N,K34)</f>
        <v>0</v>
      </c>
      <c r="H34" s="197">
        <f>SUMIFS('明細（オフバラ）'!G:G,'明細（オフバラ）'!N:N,K34)</f>
        <v>0</v>
      </c>
      <c r="I34" s="53">
        <f t="shared" si="0"/>
        <v>0</v>
      </c>
      <c r="K34" s="199">
        <f>IFERROR(INDEX(科目対照表!$L$6:$L$114,MATCH(B34,科目対照表!$M$6:$M$114,0),1),"")</f>
        <v>150001</v>
      </c>
    </row>
    <row r="35" spans="1:11" ht="26.25" customHeight="1" thickTop="1" thickBot="1" x14ac:dyDescent="0.25">
      <c r="A35" s="82"/>
      <c r="B35" s="83"/>
      <c r="C35" s="84"/>
      <c r="D35" s="84"/>
      <c r="E35" s="85"/>
      <c r="F35" s="87">
        <f>SUM(F12:F34)</f>
        <v>31710000</v>
      </c>
      <c r="G35" s="87">
        <f>SUM(G12:G34)</f>
        <v>2130428.5079999999</v>
      </c>
      <c r="H35" s="88">
        <f>SUM(H12:H34)</f>
        <v>639128.55239999993</v>
      </c>
      <c r="K35" s="199" t="str">
        <f>IFERROR(INDEX(科目対照表!$L$6:$L$114,MATCH(B35,科目対照表!$M$6:$M$114,0),1),"")</f>
        <v/>
      </c>
    </row>
    <row r="36" spans="1:11" ht="15.65" customHeight="1" x14ac:dyDescent="0.2">
      <c r="A36" s="62"/>
      <c r="B36" s="89"/>
      <c r="C36" s="89"/>
      <c r="D36" s="89"/>
      <c r="E36" s="89"/>
      <c r="F36" s="92"/>
      <c r="G36" s="92"/>
      <c r="H36" s="92"/>
      <c r="K36" s="199" t="str">
        <f>IFERROR(INDEX(科目対照表!$L$6:$L$114,MATCH(B36,科目対照表!$M$6:$M$114,0),1),"")</f>
        <v/>
      </c>
    </row>
    <row r="37" spans="1:11" ht="15.65" customHeight="1" x14ac:dyDescent="0.2">
      <c r="A37" s="62"/>
      <c r="B37" s="89"/>
      <c r="C37" s="89"/>
      <c r="D37" s="89"/>
      <c r="E37" s="89"/>
      <c r="F37" s="92"/>
      <c r="G37" s="92"/>
      <c r="H37" s="92"/>
    </row>
    <row r="38" spans="1:11" ht="41.15" customHeight="1" x14ac:dyDescent="0.2">
      <c r="A38" s="114">
        <v>1</v>
      </c>
      <c r="B38" s="219" t="s">
        <v>524</v>
      </c>
      <c r="C38" s="219"/>
      <c r="D38" s="219"/>
      <c r="E38" s="219"/>
      <c r="F38" s="219"/>
      <c r="G38" s="219"/>
      <c r="H38" s="219"/>
      <c r="I38" s="89"/>
      <c r="K38" s="199" t="str">
        <f>IFERROR(INDEX(科目対照表!$L$6:$L$114,MATCH(B38,科目対照表!$M$6:$M$114,0),1),"")</f>
        <v/>
      </c>
    </row>
    <row r="39" spans="1:11" ht="71.5" customHeight="1" x14ac:dyDescent="0.2">
      <c r="A39" s="114">
        <v>2</v>
      </c>
      <c r="B39" s="219" t="s">
        <v>69</v>
      </c>
      <c r="C39" s="219"/>
      <c r="D39" s="219"/>
      <c r="E39" s="219"/>
      <c r="F39" s="219"/>
      <c r="G39" s="219"/>
      <c r="H39" s="219"/>
      <c r="I39" s="89"/>
      <c r="K39" s="199" t="str">
        <f>IFERROR(INDEX(科目対照表!$L$6:$L$114,MATCH(B39,科目対照表!$M$6:$M$114,0),1),"")</f>
        <v/>
      </c>
    </row>
    <row r="40" spans="1:11" ht="28.5" customHeight="1" x14ac:dyDescent="0.2">
      <c r="A40" s="114">
        <v>3</v>
      </c>
      <c r="B40" s="219" t="s">
        <v>70</v>
      </c>
      <c r="C40" s="219"/>
      <c r="D40" s="219"/>
      <c r="E40" s="219"/>
      <c r="F40" s="219"/>
      <c r="G40" s="219"/>
      <c r="H40" s="219"/>
      <c r="I40" s="89"/>
      <c r="K40" s="199" t="str">
        <f>IFERROR(INDEX(科目対照表!$L$6:$L$114,MATCH(B40,科目対照表!$M$6:$M$114,0),1),"")</f>
        <v/>
      </c>
    </row>
    <row r="41" spans="1:11" ht="12" x14ac:dyDescent="0.2">
      <c r="A41" s="114">
        <v>4</v>
      </c>
      <c r="B41" s="219" t="s">
        <v>71</v>
      </c>
      <c r="C41" s="219"/>
      <c r="D41" s="219"/>
      <c r="E41" s="219"/>
      <c r="F41" s="219"/>
      <c r="G41" s="219"/>
      <c r="H41" s="219"/>
      <c r="I41" s="219"/>
      <c r="K41" s="199" t="str">
        <f>IFERROR(INDEX(科目対照表!$L$6:$L$114,MATCH(B41,科目対照表!$M$6:$M$114,0),1),"")</f>
        <v/>
      </c>
    </row>
    <row r="42" spans="1:11" ht="12" x14ac:dyDescent="0.2">
      <c r="A42" s="114">
        <v>5</v>
      </c>
      <c r="B42" s="219" t="s">
        <v>447</v>
      </c>
      <c r="C42" s="219"/>
      <c r="D42" s="219"/>
      <c r="E42" s="219"/>
      <c r="F42" s="219"/>
      <c r="G42" s="219"/>
      <c r="H42" s="219"/>
      <c r="I42" s="158"/>
    </row>
    <row r="43" spans="1:11" ht="35.5" customHeight="1" x14ac:dyDescent="0.2">
      <c r="A43" s="114">
        <v>6</v>
      </c>
      <c r="B43" s="219" t="s">
        <v>72</v>
      </c>
      <c r="C43" s="219"/>
      <c r="D43" s="219"/>
      <c r="E43" s="219"/>
      <c r="F43" s="219"/>
      <c r="G43" s="219"/>
      <c r="H43" s="219"/>
      <c r="I43" s="219"/>
      <c r="K43" s="199" t="str">
        <f>IFERROR(INDEX(科目対照表!$L$6:$L$114,MATCH(B43,科目対照表!$M$6:$M$114,0),1),"")</f>
        <v/>
      </c>
    </row>
    <row r="44" spans="1:11" ht="18.649999999999999" customHeight="1" x14ac:dyDescent="0.2">
      <c r="A44" s="114">
        <v>7</v>
      </c>
      <c r="B44" s="219" t="s">
        <v>525</v>
      </c>
      <c r="C44" s="219"/>
      <c r="D44" s="219"/>
      <c r="E44" s="219"/>
      <c r="F44" s="219"/>
      <c r="G44" s="219"/>
      <c r="H44" s="219"/>
      <c r="I44" s="219"/>
      <c r="K44" s="199" t="str">
        <f>IFERROR(INDEX(科目対照表!$L$6:$L$114,MATCH(B44,科目対照表!$M$6:$M$114,0),1),"")</f>
        <v/>
      </c>
    </row>
    <row r="45" spans="1:11" ht="15.65" customHeight="1" x14ac:dyDescent="0.2">
      <c r="A45" s="114"/>
      <c r="B45" s="219"/>
      <c r="C45" s="219"/>
      <c r="D45" s="219"/>
      <c r="E45" s="219"/>
      <c r="F45" s="219"/>
      <c r="G45" s="219"/>
      <c r="H45" s="219"/>
      <c r="I45" s="219"/>
    </row>
    <row r="46" spans="1:11" ht="15.65" customHeight="1" x14ac:dyDescent="0.2">
      <c r="A46" s="114"/>
      <c r="B46" s="219"/>
      <c r="C46" s="219"/>
      <c r="D46" s="219"/>
      <c r="E46" s="219"/>
      <c r="F46" s="219"/>
      <c r="G46" s="219"/>
      <c r="H46" s="219"/>
      <c r="I46" s="219"/>
    </row>
    <row r="47" spans="1:11" ht="15.65" customHeight="1" x14ac:dyDescent="0.2">
      <c r="A47" s="114"/>
      <c r="B47" s="219"/>
      <c r="C47" s="219"/>
      <c r="D47" s="219"/>
      <c r="E47" s="219"/>
      <c r="F47" s="219"/>
      <c r="G47" s="219"/>
      <c r="H47" s="219"/>
      <c r="I47" s="219"/>
    </row>
  </sheetData>
  <protectedRanges>
    <protectedRange password="CC7D" sqref="F23:F33 G12:G34 C3:E4 F12:F21 H23:H33 H12:H21 A38:H44" name="入力1"/>
  </protectedRanges>
  <mergeCells count="21">
    <mergeCell ref="B38:H38"/>
    <mergeCell ref="B39:H39"/>
    <mergeCell ref="B47:I47"/>
    <mergeCell ref="B41:I41"/>
    <mergeCell ref="B43:I43"/>
    <mergeCell ref="B44:I44"/>
    <mergeCell ref="B45:I45"/>
    <mergeCell ref="B46:I46"/>
    <mergeCell ref="B40:H40"/>
    <mergeCell ref="B42:H42"/>
    <mergeCell ref="B18:D18"/>
    <mergeCell ref="B21:D21"/>
    <mergeCell ref="B29:D29"/>
    <mergeCell ref="A30:D30"/>
    <mergeCell ref="B33:D33"/>
    <mergeCell ref="B12:D12"/>
    <mergeCell ref="C3:E3"/>
    <mergeCell ref="C4:E4"/>
    <mergeCell ref="A10:A11"/>
    <mergeCell ref="B10:D11"/>
    <mergeCell ref="E10:E11"/>
  </mergeCells>
  <phoneticPr fontId="4"/>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35"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unitList">
              <controlPr defaultSize="0" autoLine="0" autoPict="0">
                <anchor moveWithCells="1">
                  <from>
                    <xdr:col>2</xdr:col>
                    <xdr:colOff>336550</xdr:colOff>
                    <xdr:row>0</xdr:row>
                    <xdr:rowOff>0</xdr:rowOff>
                  </from>
                  <to>
                    <xdr:col>2</xdr:col>
                    <xdr:colOff>565150</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66BD6-B994-4B20-BEEE-0539851C72BD}">
  <sheetPr>
    <tabColor theme="9" tint="0.79998168889431442"/>
  </sheetPr>
  <dimension ref="A1:Z86"/>
  <sheetViews>
    <sheetView zoomScale="65" zoomScaleNormal="85" workbookViewId="0"/>
  </sheetViews>
  <sheetFormatPr defaultColWidth="8.90625" defaultRowHeight="13" x14ac:dyDescent="0.2"/>
  <cols>
    <col min="1" max="1" width="8.90625" style="159"/>
    <col min="2" max="2" width="22.453125" style="160" customWidth="1"/>
    <col min="3" max="3" width="40.08984375" style="160" bestFit="1" customWidth="1"/>
    <col min="4" max="4" width="97.453125" style="160" bestFit="1" customWidth="1"/>
    <col min="5" max="5" width="19.08984375" style="160" customWidth="1"/>
    <col min="6" max="6" width="12.453125" style="160" bestFit="1" customWidth="1"/>
    <col min="7" max="7" width="22.1796875" style="160" customWidth="1"/>
    <col min="8" max="8" width="8.90625" style="160"/>
    <col min="9" max="9" width="10.08984375" style="160" customWidth="1"/>
    <col min="10" max="10" width="8.90625" style="160"/>
    <col min="11" max="11" width="8.90625" style="159"/>
    <col min="17" max="26" width="8.90625" style="159"/>
    <col min="27" max="16384" width="8.90625" style="160"/>
  </cols>
  <sheetData>
    <row r="1" spans="1:16" x14ac:dyDescent="0.2">
      <c r="A1" s="159">
        <v>1</v>
      </c>
      <c r="B1" s="160">
        <v>1</v>
      </c>
      <c r="C1" s="160">
        <v>1</v>
      </c>
      <c r="D1" s="160">
        <v>1</v>
      </c>
      <c r="E1" s="160">
        <v>1</v>
      </c>
      <c r="F1" s="160">
        <v>1</v>
      </c>
      <c r="G1" s="160">
        <v>1</v>
      </c>
      <c r="H1" s="160">
        <v>1</v>
      </c>
      <c r="I1" s="160">
        <v>1</v>
      </c>
      <c r="J1" s="160">
        <v>1</v>
      </c>
      <c r="K1" s="159">
        <v>1</v>
      </c>
    </row>
    <row r="4" spans="1:16" x14ac:dyDescent="0.2">
      <c r="A4" s="115" t="s">
        <v>114</v>
      </c>
    </row>
    <row r="5" spans="1:16" x14ac:dyDescent="0.2">
      <c r="B5" s="160" t="s">
        <v>115</v>
      </c>
    </row>
    <row r="7" spans="1:16" s="159" customFormat="1" x14ac:dyDescent="0.2">
      <c r="L7"/>
      <c r="M7"/>
      <c r="N7"/>
      <c r="O7"/>
      <c r="P7"/>
    </row>
    <row r="8" spans="1:16" s="159" customFormat="1" x14ac:dyDescent="0.2">
      <c r="L8"/>
      <c r="M8"/>
      <c r="N8"/>
      <c r="O8"/>
      <c r="P8"/>
    </row>
    <row r="9" spans="1:16" s="159" customFormat="1" x14ac:dyDescent="0.2">
      <c r="A9" s="116" t="s">
        <v>116</v>
      </c>
      <c r="G9" s="162" t="s">
        <v>5</v>
      </c>
      <c r="I9" s="159">
        <v>18</v>
      </c>
      <c r="L9"/>
      <c r="M9"/>
      <c r="N9"/>
      <c r="O9"/>
      <c r="P9"/>
    </row>
    <row r="10" spans="1:16" x14ac:dyDescent="0.2">
      <c r="B10" s="163" t="s">
        <v>117</v>
      </c>
      <c r="C10" s="163" t="s">
        <v>118</v>
      </c>
      <c r="D10" s="163" t="s">
        <v>119</v>
      </c>
      <c r="E10" s="163" t="s">
        <v>120</v>
      </c>
      <c r="F10" s="163" t="s">
        <v>121</v>
      </c>
      <c r="G10" s="163" t="s">
        <v>122</v>
      </c>
      <c r="I10" s="164" t="s">
        <v>123</v>
      </c>
      <c r="J10" s="164" t="s">
        <v>124</v>
      </c>
    </row>
    <row r="11" spans="1:16" s="159" customFormat="1" x14ac:dyDescent="0.2">
      <c r="B11" s="159" t="s">
        <v>173</v>
      </c>
      <c r="C11" s="159" t="s">
        <v>517</v>
      </c>
      <c r="D11" s="159" t="s">
        <v>225</v>
      </c>
      <c r="E11" s="165">
        <v>15170679</v>
      </c>
      <c r="F11" s="166">
        <v>0.2</v>
      </c>
      <c r="G11" s="167">
        <v>3034135.8000000003</v>
      </c>
      <c r="I11" s="159">
        <v>1</v>
      </c>
      <c r="J11" s="159">
        <v>1101</v>
      </c>
      <c r="L11"/>
      <c r="M11"/>
      <c r="N11"/>
      <c r="O11"/>
      <c r="P11"/>
    </row>
    <row r="12" spans="1:16" s="159" customFormat="1" x14ac:dyDescent="0.2">
      <c r="B12" s="159" t="s">
        <v>174</v>
      </c>
      <c r="C12" s="159" t="s">
        <v>517</v>
      </c>
      <c r="D12" s="159" t="s">
        <v>225</v>
      </c>
      <c r="E12" s="165">
        <v>5926972</v>
      </c>
      <c r="F12" s="166">
        <v>0.2</v>
      </c>
      <c r="G12" s="167">
        <v>1185394.4000000001</v>
      </c>
      <c r="I12" s="159">
        <v>2</v>
      </c>
      <c r="J12" s="159">
        <v>1101</v>
      </c>
      <c r="L12"/>
      <c r="M12"/>
      <c r="N12"/>
      <c r="O12"/>
      <c r="P12"/>
    </row>
    <row r="13" spans="1:16" s="159" customFormat="1" x14ac:dyDescent="0.2">
      <c r="B13" s="159" t="s">
        <v>175</v>
      </c>
      <c r="C13" s="159" t="s">
        <v>518</v>
      </c>
      <c r="D13" s="159" t="s">
        <v>229</v>
      </c>
      <c r="E13" s="165">
        <v>680509</v>
      </c>
      <c r="F13" s="166">
        <v>1</v>
      </c>
      <c r="G13" s="167">
        <v>680509</v>
      </c>
      <c r="I13" s="159">
        <v>3</v>
      </c>
      <c r="J13" s="159">
        <v>1301</v>
      </c>
      <c r="L13"/>
      <c r="M13"/>
      <c r="N13"/>
      <c r="O13"/>
      <c r="P13"/>
    </row>
    <row r="14" spans="1:16" s="159" customFormat="1" x14ac:dyDescent="0.2">
      <c r="B14" s="159" t="s">
        <v>236</v>
      </c>
      <c r="C14" s="159" t="s">
        <v>518</v>
      </c>
      <c r="D14" s="159" t="s">
        <v>229</v>
      </c>
      <c r="E14" s="165">
        <v>707110</v>
      </c>
      <c r="F14" s="166">
        <v>1</v>
      </c>
      <c r="G14" s="167">
        <v>707110</v>
      </c>
      <c r="I14" s="159">
        <v>4</v>
      </c>
      <c r="J14" s="159">
        <v>1301</v>
      </c>
      <c r="L14"/>
      <c r="M14"/>
      <c r="N14"/>
      <c r="O14"/>
      <c r="P14"/>
    </row>
    <row r="15" spans="1:16" s="159" customFormat="1" x14ac:dyDescent="0.2">
      <c r="B15" s="159" t="s">
        <v>176</v>
      </c>
      <c r="C15" s="159" t="s">
        <v>47</v>
      </c>
      <c r="D15" s="159" t="s">
        <v>222</v>
      </c>
      <c r="E15" s="165">
        <v>14171</v>
      </c>
      <c r="F15" s="166">
        <v>0</v>
      </c>
      <c r="G15" s="167">
        <v>0</v>
      </c>
      <c r="I15" s="159">
        <v>5</v>
      </c>
      <c r="J15" s="159">
        <v>201</v>
      </c>
      <c r="L15"/>
      <c r="M15"/>
      <c r="N15"/>
      <c r="O15"/>
      <c r="P15"/>
    </row>
    <row r="16" spans="1:16" s="159" customFormat="1" x14ac:dyDescent="0.2">
      <c r="B16" s="159" t="s">
        <v>519</v>
      </c>
      <c r="C16" s="159" t="s">
        <v>518</v>
      </c>
      <c r="D16" s="159" t="s">
        <v>239</v>
      </c>
      <c r="E16" s="165">
        <v>21384</v>
      </c>
      <c r="F16" s="166">
        <v>1</v>
      </c>
      <c r="G16" s="167">
        <v>21384</v>
      </c>
      <c r="I16" s="159">
        <v>6</v>
      </c>
      <c r="J16" s="159">
        <v>2205</v>
      </c>
      <c r="L16"/>
      <c r="M16"/>
      <c r="N16"/>
      <c r="O16"/>
      <c r="P16"/>
    </row>
    <row r="17" spans="2:16" s="159" customFormat="1" x14ac:dyDescent="0.2">
      <c r="B17" s="159" t="s">
        <v>185</v>
      </c>
      <c r="C17" s="159" t="s">
        <v>135</v>
      </c>
      <c r="D17" s="159" t="s">
        <v>256</v>
      </c>
      <c r="E17" s="165">
        <v>18591</v>
      </c>
      <c r="F17" s="166">
        <v>1</v>
      </c>
      <c r="G17" s="167">
        <v>18591</v>
      </c>
      <c r="I17" s="159">
        <v>7</v>
      </c>
      <c r="J17" s="159">
        <v>2202</v>
      </c>
      <c r="L17"/>
      <c r="M17"/>
      <c r="N17"/>
      <c r="O17"/>
      <c r="P17"/>
    </row>
    <row r="18" spans="2:16" s="159" customFormat="1" x14ac:dyDescent="0.2">
      <c r="B18" s="159" t="s">
        <v>188</v>
      </c>
      <c r="C18" s="159" t="s">
        <v>135</v>
      </c>
      <c r="D18" s="159" t="s">
        <v>256</v>
      </c>
      <c r="E18" s="165">
        <v>72147614</v>
      </c>
      <c r="F18" s="166">
        <v>1</v>
      </c>
      <c r="G18" s="167">
        <v>72147614</v>
      </c>
      <c r="I18" s="159">
        <v>8</v>
      </c>
      <c r="J18" s="159">
        <v>2202</v>
      </c>
      <c r="L18"/>
      <c r="M18"/>
      <c r="N18"/>
      <c r="O18"/>
      <c r="P18"/>
    </row>
    <row r="19" spans="2:16" s="159" customFormat="1" x14ac:dyDescent="0.2">
      <c r="B19" s="159" t="s">
        <v>190</v>
      </c>
      <c r="C19" s="159" t="s">
        <v>135</v>
      </c>
      <c r="D19" s="159" t="s">
        <v>256</v>
      </c>
      <c r="E19" s="165">
        <v>402961</v>
      </c>
      <c r="F19" s="166">
        <v>1</v>
      </c>
      <c r="G19" s="167">
        <v>402961</v>
      </c>
      <c r="I19" s="159">
        <v>9</v>
      </c>
      <c r="J19" s="159">
        <v>2202</v>
      </c>
      <c r="L19"/>
      <c r="M19"/>
      <c r="N19"/>
      <c r="O19"/>
      <c r="P19"/>
    </row>
    <row r="20" spans="2:16" s="159" customFormat="1" x14ac:dyDescent="0.2">
      <c r="B20" s="159" t="s">
        <v>191</v>
      </c>
      <c r="C20" s="159" t="s">
        <v>135</v>
      </c>
      <c r="D20" s="159" t="s">
        <v>256</v>
      </c>
      <c r="E20" s="165">
        <v>1198773</v>
      </c>
      <c r="F20" s="166">
        <v>1</v>
      </c>
      <c r="G20" s="167">
        <v>1198773</v>
      </c>
      <c r="I20" s="159">
        <v>10</v>
      </c>
      <c r="J20" s="159">
        <v>2202</v>
      </c>
      <c r="L20"/>
      <c r="M20"/>
      <c r="N20"/>
      <c r="O20"/>
      <c r="P20"/>
    </row>
    <row r="21" spans="2:16" s="159" customFormat="1" x14ac:dyDescent="0.2">
      <c r="B21" s="159" t="s">
        <v>192</v>
      </c>
      <c r="C21" s="159" t="s">
        <v>135</v>
      </c>
      <c r="D21" s="159" t="s">
        <v>256</v>
      </c>
      <c r="E21" s="165">
        <v>286059</v>
      </c>
      <c r="F21" s="166">
        <v>1</v>
      </c>
      <c r="G21" s="167">
        <v>286059</v>
      </c>
      <c r="I21" s="159">
        <v>11</v>
      </c>
      <c r="J21" s="159">
        <v>2202</v>
      </c>
      <c r="L21"/>
      <c r="M21"/>
      <c r="N21"/>
      <c r="O21"/>
      <c r="P21"/>
    </row>
    <row r="22" spans="2:16" s="159" customFormat="1" x14ac:dyDescent="0.2">
      <c r="B22" s="159" t="s">
        <v>193</v>
      </c>
      <c r="C22" s="159" t="s">
        <v>135</v>
      </c>
      <c r="D22" s="159" t="s">
        <v>256</v>
      </c>
      <c r="E22" s="165">
        <v>453337142</v>
      </c>
      <c r="F22" s="166">
        <v>1</v>
      </c>
      <c r="G22" s="167">
        <v>453337142</v>
      </c>
      <c r="I22" s="159">
        <v>12</v>
      </c>
      <c r="J22" s="159">
        <v>2202</v>
      </c>
      <c r="L22"/>
      <c r="M22"/>
      <c r="N22"/>
      <c r="O22"/>
      <c r="P22"/>
    </row>
    <row r="23" spans="2:16" s="159" customFormat="1" x14ac:dyDescent="0.2">
      <c r="B23" s="159" t="s">
        <v>194</v>
      </c>
      <c r="C23" s="159" t="s">
        <v>135</v>
      </c>
      <c r="D23" s="159" t="s">
        <v>256</v>
      </c>
      <c r="E23" s="165">
        <v>55374</v>
      </c>
      <c r="F23" s="166">
        <v>1</v>
      </c>
      <c r="G23" s="167">
        <v>55374</v>
      </c>
      <c r="I23" s="159">
        <v>13</v>
      </c>
      <c r="J23" s="159">
        <v>2202</v>
      </c>
      <c r="L23"/>
      <c r="M23"/>
      <c r="N23"/>
      <c r="O23"/>
      <c r="P23"/>
    </row>
    <row r="24" spans="2:16" s="159" customFormat="1" x14ac:dyDescent="0.2">
      <c r="B24" s="159" t="s">
        <v>197</v>
      </c>
      <c r="C24" s="159" t="s">
        <v>47</v>
      </c>
      <c r="D24" s="159" t="s">
        <v>263</v>
      </c>
      <c r="E24" s="165">
        <v>9055086</v>
      </c>
      <c r="F24" s="166">
        <v>1</v>
      </c>
      <c r="G24" s="167">
        <v>9055086</v>
      </c>
      <c r="I24" s="159">
        <v>14</v>
      </c>
      <c r="J24" s="159">
        <v>2204</v>
      </c>
      <c r="L24"/>
      <c r="M24"/>
      <c r="N24"/>
      <c r="O24"/>
      <c r="P24"/>
    </row>
    <row r="25" spans="2:16" s="159" customFormat="1" x14ac:dyDescent="0.2">
      <c r="B25" s="159" t="s">
        <v>272</v>
      </c>
      <c r="C25" s="159" t="s">
        <v>47</v>
      </c>
      <c r="D25" s="159" t="s">
        <v>451</v>
      </c>
      <c r="E25" s="165">
        <v>3326</v>
      </c>
      <c r="F25" s="166" t="s">
        <v>520</v>
      </c>
      <c r="G25" s="167" t="s">
        <v>47</v>
      </c>
      <c r="I25" s="159">
        <v>15</v>
      </c>
      <c r="J25" s="159">
        <v>2601</v>
      </c>
      <c r="L25"/>
      <c r="M25"/>
      <c r="N25"/>
      <c r="O25"/>
      <c r="P25"/>
    </row>
    <row r="26" spans="2:16" s="159" customFormat="1" x14ac:dyDescent="0.2">
      <c r="B26" s="159" t="s">
        <v>202</v>
      </c>
      <c r="C26" s="159" t="s">
        <v>47</v>
      </c>
      <c r="D26" s="159" t="s">
        <v>275</v>
      </c>
      <c r="E26" s="165">
        <v>1605910</v>
      </c>
      <c r="F26" s="166">
        <v>2.5</v>
      </c>
      <c r="G26" s="167">
        <v>4014775</v>
      </c>
      <c r="I26" s="159">
        <v>16</v>
      </c>
      <c r="J26" s="159">
        <v>2203</v>
      </c>
      <c r="L26"/>
      <c r="M26"/>
      <c r="N26"/>
      <c r="O26"/>
      <c r="P26"/>
    </row>
    <row r="27" spans="2:16" s="159" customFormat="1" x14ac:dyDescent="0.2">
      <c r="B27" s="159" t="s">
        <v>204</v>
      </c>
      <c r="C27" s="159" t="s">
        <v>518</v>
      </c>
      <c r="D27" s="159" t="s">
        <v>239</v>
      </c>
      <c r="E27" s="165">
        <v>1315671</v>
      </c>
      <c r="F27" s="166">
        <v>1</v>
      </c>
      <c r="G27" s="167">
        <v>1315671</v>
      </c>
      <c r="I27" s="159">
        <v>17</v>
      </c>
      <c r="J27" s="159">
        <v>2205</v>
      </c>
      <c r="L27"/>
      <c r="M27"/>
      <c r="N27"/>
      <c r="O27"/>
      <c r="P27"/>
    </row>
    <row r="28" spans="2:16" s="159" customFormat="1" x14ac:dyDescent="0.2">
      <c r="B28" s="159" t="s">
        <v>210</v>
      </c>
      <c r="C28" s="159" t="s">
        <v>47</v>
      </c>
      <c r="D28" s="159" t="s">
        <v>239</v>
      </c>
      <c r="E28" s="165">
        <v>63925</v>
      </c>
      <c r="F28" s="166">
        <v>1</v>
      </c>
      <c r="G28" s="167">
        <v>63925</v>
      </c>
      <c r="I28" s="159">
        <v>18</v>
      </c>
      <c r="J28" s="159">
        <v>2205</v>
      </c>
      <c r="L28"/>
      <c r="M28"/>
      <c r="N28"/>
      <c r="O28"/>
      <c r="P28"/>
    </row>
    <row r="29" spans="2:16" s="159" customFormat="1" x14ac:dyDescent="0.2">
      <c r="B29" s="159" t="s">
        <v>516</v>
      </c>
      <c r="C29" s="159" t="s">
        <v>516</v>
      </c>
      <c r="D29" s="159" t="s">
        <v>516</v>
      </c>
      <c r="E29" s="165" t="s">
        <v>516</v>
      </c>
      <c r="F29" s="166" t="s">
        <v>516</v>
      </c>
      <c r="G29" s="167" t="s">
        <v>516</v>
      </c>
      <c r="I29" s="159" t="s">
        <v>516</v>
      </c>
      <c r="J29" s="159" t="s">
        <v>516</v>
      </c>
      <c r="L29"/>
      <c r="M29"/>
      <c r="N29"/>
      <c r="O29"/>
      <c r="P29"/>
    </row>
    <row r="30" spans="2:16" s="159" customFormat="1" x14ac:dyDescent="0.2">
      <c r="B30" s="159" t="s">
        <v>516</v>
      </c>
      <c r="C30" s="159" t="s">
        <v>516</v>
      </c>
      <c r="D30" s="159" t="s">
        <v>516</v>
      </c>
      <c r="E30" s="165" t="s">
        <v>516</v>
      </c>
      <c r="F30" s="166" t="s">
        <v>516</v>
      </c>
      <c r="G30" s="167" t="s">
        <v>516</v>
      </c>
      <c r="I30" s="159" t="s">
        <v>516</v>
      </c>
      <c r="J30" s="159" t="s">
        <v>516</v>
      </c>
      <c r="L30"/>
      <c r="M30"/>
      <c r="N30"/>
      <c r="O30"/>
      <c r="P30"/>
    </row>
    <row r="31" spans="2:16" s="159" customFormat="1" x14ac:dyDescent="0.2">
      <c r="B31" s="159" t="s">
        <v>516</v>
      </c>
      <c r="C31" s="159" t="s">
        <v>516</v>
      </c>
      <c r="D31" s="159" t="s">
        <v>516</v>
      </c>
      <c r="E31" s="165" t="s">
        <v>516</v>
      </c>
      <c r="F31" s="166" t="s">
        <v>516</v>
      </c>
      <c r="G31" s="167" t="s">
        <v>516</v>
      </c>
      <c r="I31" s="159" t="s">
        <v>516</v>
      </c>
      <c r="J31" s="159" t="s">
        <v>516</v>
      </c>
      <c r="L31"/>
      <c r="M31"/>
      <c r="N31"/>
      <c r="O31"/>
      <c r="P31"/>
    </row>
    <row r="32" spans="2:16" s="159" customFormat="1" x14ac:dyDescent="0.2">
      <c r="B32" s="159" t="s">
        <v>516</v>
      </c>
      <c r="C32" s="159" t="s">
        <v>516</v>
      </c>
      <c r="D32" s="159" t="s">
        <v>516</v>
      </c>
      <c r="E32" s="165" t="s">
        <v>516</v>
      </c>
      <c r="F32" s="166" t="s">
        <v>516</v>
      </c>
      <c r="G32" s="167" t="s">
        <v>516</v>
      </c>
      <c r="I32" s="159" t="s">
        <v>516</v>
      </c>
      <c r="J32" s="159" t="s">
        <v>516</v>
      </c>
      <c r="L32"/>
      <c r="M32"/>
      <c r="N32"/>
      <c r="O32"/>
      <c r="P32"/>
    </row>
    <row r="33" spans="1:16" s="159" customFormat="1" x14ac:dyDescent="0.2">
      <c r="B33" s="159" t="s">
        <v>516</v>
      </c>
      <c r="C33" s="159" t="s">
        <v>516</v>
      </c>
      <c r="D33" s="159" t="s">
        <v>516</v>
      </c>
      <c r="E33" s="165" t="s">
        <v>516</v>
      </c>
      <c r="F33" s="166" t="s">
        <v>516</v>
      </c>
      <c r="G33" s="167" t="s">
        <v>516</v>
      </c>
      <c r="I33" s="159" t="s">
        <v>516</v>
      </c>
      <c r="J33" s="159" t="s">
        <v>516</v>
      </c>
      <c r="L33"/>
      <c r="M33"/>
      <c r="N33"/>
      <c r="O33"/>
      <c r="P33"/>
    </row>
    <row r="34" spans="1:16" s="159" customFormat="1" x14ac:dyDescent="0.2">
      <c r="B34" s="159" t="s">
        <v>516</v>
      </c>
      <c r="C34" s="159" t="s">
        <v>516</v>
      </c>
      <c r="D34" s="159" t="s">
        <v>516</v>
      </c>
      <c r="E34" s="165" t="s">
        <v>516</v>
      </c>
      <c r="F34" s="166" t="s">
        <v>516</v>
      </c>
      <c r="G34" s="167" t="s">
        <v>516</v>
      </c>
      <c r="I34" s="159" t="s">
        <v>516</v>
      </c>
      <c r="J34" s="159" t="s">
        <v>516</v>
      </c>
      <c r="L34"/>
      <c r="M34"/>
      <c r="N34"/>
      <c r="O34"/>
      <c r="P34"/>
    </row>
    <row r="35" spans="1:16" s="159" customFormat="1" x14ac:dyDescent="0.2">
      <c r="B35" s="159" t="s">
        <v>516</v>
      </c>
      <c r="C35" s="159" t="s">
        <v>516</v>
      </c>
      <c r="D35" s="159" t="s">
        <v>516</v>
      </c>
      <c r="E35" s="165" t="s">
        <v>516</v>
      </c>
      <c r="F35" s="166" t="s">
        <v>516</v>
      </c>
      <c r="G35" s="167" t="s">
        <v>516</v>
      </c>
      <c r="I35" s="159" t="s">
        <v>516</v>
      </c>
      <c r="J35" s="159" t="s">
        <v>516</v>
      </c>
      <c r="L35"/>
      <c r="M35"/>
      <c r="N35"/>
      <c r="O35"/>
      <c r="P35"/>
    </row>
    <row r="36" spans="1:16" s="159" customFormat="1" x14ac:dyDescent="0.2">
      <c r="B36" s="159" t="s">
        <v>516</v>
      </c>
      <c r="C36" s="159" t="s">
        <v>516</v>
      </c>
      <c r="D36" s="159" t="s">
        <v>516</v>
      </c>
      <c r="E36" s="165" t="s">
        <v>516</v>
      </c>
      <c r="F36" s="166" t="s">
        <v>516</v>
      </c>
      <c r="G36" s="167" t="s">
        <v>516</v>
      </c>
      <c r="I36" s="159" t="s">
        <v>516</v>
      </c>
      <c r="J36" s="159" t="s">
        <v>516</v>
      </c>
      <c r="L36"/>
      <c r="M36"/>
      <c r="N36"/>
      <c r="O36"/>
      <c r="P36"/>
    </row>
    <row r="37" spans="1:16" s="159" customFormat="1" x14ac:dyDescent="0.2">
      <c r="B37" s="159" t="s">
        <v>516</v>
      </c>
      <c r="C37" s="159" t="s">
        <v>516</v>
      </c>
      <c r="D37" s="159" t="s">
        <v>516</v>
      </c>
      <c r="E37" s="165" t="s">
        <v>516</v>
      </c>
      <c r="F37" s="166" t="s">
        <v>516</v>
      </c>
      <c r="G37" s="167" t="s">
        <v>516</v>
      </c>
      <c r="I37" s="159" t="s">
        <v>516</v>
      </c>
      <c r="J37" s="159" t="s">
        <v>516</v>
      </c>
      <c r="L37"/>
      <c r="M37"/>
      <c r="N37"/>
      <c r="O37"/>
      <c r="P37"/>
    </row>
    <row r="38" spans="1:16" s="159" customFormat="1" x14ac:dyDescent="0.2">
      <c r="B38" s="159" t="s">
        <v>516</v>
      </c>
      <c r="C38" s="159" t="s">
        <v>516</v>
      </c>
      <c r="D38" s="159" t="s">
        <v>516</v>
      </c>
      <c r="E38" s="165" t="s">
        <v>516</v>
      </c>
      <c r="F38" s="166" t="s">
        <v>516</v>
      </c>
      <c r="G38" s="167" t="s">
        <v>516</v>
      </c>
      <c r="I38" s="159" t="s">
        <v>516</v>
      </c>
      <c r="J38" s="159" t="s">
        <v>516</v>
      </c>
      <c r="L38"/>
      <c r="M38"/>
      <c r="N38"/>
      <c r="O38"/>
      <c r="P38"/>
    </row>
    <row r="39" spans="1:16" ht="16" customHeight="1" x14ac:dyDescent="0.2">
      <c r="B39" s="168" t="s">
        <v>125</v>
      </c>
      <c r="C39" s="169"/>
      <c r="D39" s="168"/>
      <c r="E39" s="170">
        <v>562011257</v>
      </c>
      <c r="F39" s="171"/>
      <c r="G39" s="168"/>
      <c r="H39" s="168"/>
      <c r="I39" s="168"/>
      <c r="J39" s="168"/>
    </row>
    <row r="40" spans="1:16" s="159" customFormat="1" x14ac:dyDescent="0.2">
      <c r="F40" s="172"/>
      <c r="G40" s="165"/>
      <c r="I40" s="165" t="b">
        <v>1</v>
      </c>
      <c r="L40"/>
      <c r="M40"/>
      <c r="N40"/>
      <c r="O40"/>
      <c r="P40"/>
    </row>
    <row r="41" spans="1:16" s="159" customFormat="1" x14ac:dyDescent="0.2">
      <c r="L41"/>
      <c r="M41"/>
      <c r="N41"/>
      <c r="O41"/>
      <c r="P41"/>
    </row>
    <row r="42" spans="1:16" s="159" customFormat="1" x14ac:dyDescent="0.2">
      <c r="A42" s="116" t="s">
        <v>126</v>
      </c>
      <c r="L42"/>
      <c r="M42"/>
      <c r="N42"/>
      <c r="O42"/>
      <c r="P42"/>
    </row>
    <row r="43" spans="1:16" s="159" customFormat="1" x14ac:dyDescent="0.2">
      <c r="A43" s="160" t="s">
        <v>521</v>
      </c>
      <c r="G43" s="162" t="s">
        <v>5</v>
      </c>
      <c r="I43" s="159">
        <v>1</v>
      </c>
      <c r="L43"/>
      <c r="M43"/>
      <c r="N43"/>
      <c r="O43"/>
      <c r="P43"/>
    </row>
    <row r="44" spans="1:16" x14ac:dyDescent="0.2">
      <c r="B44" s="163" t="s">
        <v>117</v>
      </c>
      <c r="C44" s="163" t="s">
        <v>118</v>
      </c>
      <c r="D44" s="163" t="s">
        <v>119</v>
      </c>
      <c r="E44" s="163" t="s">
        <v>120</v>
      </c>
      <c r="F44" s="163" t="s">
        <v>121</v>
      </c>
      <c r="G44" s="163" t="s">
        <v>122</v>
      </c>
      <c r="I44" s="164" t="s">
        <v>127</v>
      </c>
      <c r="J44" s="164" t="s">
        <v>124</v>
      </c>
    </row>
    <row r="45" spans="1:16" x14ac:dyDescent="0.2">
      <c r="B45" s="161" t="s">
        <v>521</v>
      </c>
      <c r="C45" s="161" t="s">
        <v>128</v>
      </c>
      <c r="D45" s="159" t="s">
        <v>222</v>
      </c>
      <c r="E45" s="173">
        <v>10000</v>
      </c>
      <c r="F45" s="166">
        <v>0</v>
      </c>
      <c r="G45" s="165">
        <v>0</v>
      </c>
      <c r="H45" s="159"/>
      <c r="I45" s="161">
        <v>1</v>
      </c>
      <c r="J45" s="159">
        <v>201</v>
      </c>
    </row>
    <row r="46" spans="1:16" x14ac:dyDescent="0.2">
      <c r="B46" s="161" t="s">
        <v>521</v>
      </c>
      <c r="C46" s="161" t="s">
        <v>290</v>
      </c>
      <c r="D46" s="159" t="s">
        <v>229</v>
      </c>
      <c r="E46" s="173">
        <v>29222</v>
      </c>
      <c r="F46" s="166">
        <v>1</v>
      </c>
      <c r="G46" s="165">
        <v>29222</v>
      </c>
      <c r="H46" s="159"/>
      <c r="I46" s="160">
        <v>2</v>
      </c>
      <c r="J46" s="159">
        <v>1301</v>
      </c>
    </row>
    <row r="47" spans="1:16" x14ac:dyDescent="0.2">
      <c r="D47" s="159"/>
      <c r="E47" s="174"/>
      <c r="F47" s="172"/>
      <c r="G47" s="165"/>
      <c r="H47" s="159"/>
      <c r="I47" s="160" t="s">
        <v>516</v>
      </c>
      <c r="J47" s="159" t="s">
        <v>516</v>
      </c>
    </row>
    <row r="48" spans="1:16" ht="16" customHeight="1" x14ac:dyDescent="0.2">
      <c r="B48" s="168" t="s">
        <v>125</v>
      </c>
      <c r="C48" s="168"/>
      <c r="D48" s="168"/>
      <c r="E48" s="170">
        <v>39222</v>
      </c>
      <c r="F48" s="171"/>
      <c r="G48" s="168"/>
      <c r="H48" s="168"/>
      <c r="I48" s="168"/>
      <c r="J48" s="168"/>
    </row>
    <row r="49" spans="1:16" s="159" customFormat="1" x14ac:dyDescent="0.2">
      <c r="I49" s="159" t="b">
        <v>1</v>
      </c>
      <c r="L49"/>
      <c r="M49"/>
      <c r="N49"/>
      <c r="O49"/>
      <c r="P49"/>
    </row>
    <row r="50" spans="1:16" x14ac:dyDescent="0.2">
      <c r="A50" s="116"/>
    </row>
    <row r="51" spans="1:16" x14ac:dyDescent="0.2">
      <c r="A51" s="159" t="s">
        <v>130</v>
      </c>
      <c r="E51" s="174"/>
      <c r="F51" s="175"/>
      <c r="G51" s="176" t="s">
        <v>5</v>
      </c>
    </row>
    <row r="52" spans="1:16" x14ac:dyDescent="0.2">
      <c r="A52" s="116" t="s">
        <v>131</v>
      </c>
      <c r="E52" s="174"/>
      <c r="F52" s="175"/>
      <c r="G52" s="175"/>
      <c r="I52" s="160">
        <v>0</v>
      </c>
    </row>
    <row r="53" spans="1:16" x14ac:dyDescent="0.2">
      <c r="B53" s="163" t="s">
        <v>117</v>
      </c>
      <c r="C53" s="163" t="s">
        <v>118</v>
      </c>
      <c r="D53" s="163" t="s">
        <v>119</v>
      </c>
      <c r="E53" s="163" t="s">
        <v>120</v>
      </c>
      <c r="F53" s="175"/>
      <c r="G53" s="175"/>
      <c r="I53" s="164" t="s">
        <v>123</v>
      </c>
    </row>
    <row r="54" spans="1:16" s="159" customFormat="1" x14ac:dyDescent="0.2">
      <c r="B54" s="159" t="e">
        <v>#N/A</v>
      </c>
      <c r="C54" s="159" t="e">
        <v>#N/A</v>
      </c>
      <c r="D54" s="159" t="e">
        <v>#N/A</v>
      </c>
      <c r="E54" s="165"/>
      <c r="F54" s="172"/>
      <c r="G54" s="172"/>
      <c r="I54" s="159">
        <v>1</v>
      </c>
      <c r="L54"/>
      <c r="M54"/>
      <c r="N54"/>
      <c r="O54"/>
      <c r="P54"/>
    </row>
    <row r="55" spans="1:16" s="159" customFormat="1" x14ac:dyDescent="0.2">
      <c r="B55" s="159" t="s">
        <v>516</v>
      </c>
      <c r="C55" s="159" t="s">
        <v>516</v>
      </c>
      <c r="D55" s="159" t="s">
        <v>516</v>
      </c>
      <c r="E55" s="165" t="s">
        <v>516</v>
      </c>
      <c r="F55" s="172"/>
      <c r="G55" s="172"/>
      <c r="I55" s="159" t="s">
        <v>516</v>
      </c>
      <c r="L55"/>
      <c r="M55"/>
      <c r="N55"/>
      <c r="O55"/>
      <c r="P55"/>
    </row>
    <row r="56" spans="1:16" s="159" customFormat="1" x14ac:dyDescent="0.2">
      <c r="E56" s="165"/>
      <c r="F56" s="172"/>
      <c r="G56" s="165"/>
      <c r="L56"/>
      <c r="M56"/>
      <c r="N56"/>
      <c r="O56"/>
      <c r="P56"/>
    </row>
    <row r="57" spans="1:16" s="159" customFormat="1" x14ac:dyDescent="0.2">
      <c r="B57" s="161"/>
      <c r="C57" s="161"/>
      <c r="D57" s="161"/>
      <c r="E57" s="173" t="s">
        <v>516</v>
      </c>
      <c r="F57" s="172"/>
      <c r="G57" s="165"/>
      <c r="I57" s="159" t="s">
        <v>516</v>
      </c>
      <c r="L57"/>
      <c r="M57"/>
      <c r="N57"/>
      <c r="O57"/>
      <c r="P57"/>
    </row>
    <row r="58" spans="1:16" ht="17.5" customHeight="1" x14ac:dyDescent="0.2">
      <c r="B58" s="168" t="s">
        <v>125</v>
      </c>
      <c r="C58" s="168"/>
      <c r="D58" s="168"/>
      <c r="E58" s="170">
        <v>0</v>
      </c>
      <c r="F58" s="171"/>
      <c r="G58" s="168"/>
      <c r="H58" s="168"/>
      <c r="I58" s="168"/>
      <c r="J58" s="168" t="s">
        <v>516</v>
      </c>
    </row>
    <row r="59" spans="1:16" s="159" customFormat="1" x14ac:dyDescent="0.2">
      <c r="E59" s="165"/>
      <c r="F59" s="172"/>
      <c r="G59" s="165"/>
      <c r="L59"/>
      <c r="M59"/>
      <c r="N59"/>
      <c r="O59"/>
      <c r="P59"/>
    </row>
    <row r="60" spans="1:16" s="159" customFormat="1" x14ac:dyDescent="0.2">
      <c r="E60" s="165"/>
      <c r="F60" s="172"/>
      <c r="G60" s="165"/>
      <c r="L60"/>
      <c r="M60"/>
      <c r="N60"/>
      <c r="O60"/>
      <c r="P60"/>
    </row>
    <row r="61" spans="1:16" ht="24.65" customHeight="1" x14ac:dyDescent="0.2">
      <c r="B61" s="168" t="s">
        <v>132</v>
      </c>
      <c r="C61" s="168"/>
      <c r="D61" s="168"/>
      <c r="E61" s="170">
        <v>562050479</v>
      </c>
      <c r="F61" s="171"/>
      <c r="G61" s="168"/>
      <c r="H61" s="168"/>
      <c r="I61" s="168"/>
      <c r="J61" s="168"/>
    </row>
    <row r="62" spans="1:16" s="159" customFormat="1" x14ac:dyDescent="0.2">
      <c r="F62" s="172"/>
      <c r="G62" s="165"/>
      <c r="I62" s="159" t="b">
        <v>1</v>
      </c>
      <c r="L62"/>
      <c r="M62"/>
      <c r="N62"/>
      <c r="O62"/>
      <c r="P62"/>
    </row>
    <row r="63" spans="1:16" s="159" customFormat="1" x14ac:dyDescent="0.2">
      <c r="E63" s="165"/>
      <c r="L63"/>
      <c r="M63"/>
      <c r="N63"/>
      <c r="O63"/>
      <c r="P63"/>
    </row>
    <row r="64" spans="1:16" s="159" customFormat="1" x14ac:dyDescent="0.2">
      <c r="A64" s="116"/>
      <c r="E64" s="165"/>
      <c r="F64" s="165"/>
      <c r="L64"/>
      <c r="M64"/>
      <c r="N64"/>
      <c r="O64"/>
      <c r="P64"/>
    </row>
    <row r="65" spans="1:16" s="159" customFormat="1" x14ac:dyDescent="0.2">
      <c r="A65" s="116" t="s">
        <v>133</v>
      </c>
      <c r="L65"/>
      <c r="M65"/>
      <c r="N65"/>
      <c r="O65"/>
      <c r="P65"/>
    </row>
    <row r="66" spans="1:16" x14ac:dyDescent="0.2">
      <c r="B66" s="163" t="s">
        <v>117</v>
      </c>
      <c r="C66" s="163" t="s">
        <v>118</v>
      </c>
      <c r="D66" s="163" t="s">
        <v>119</v>
      </c>
      <c r="E66" s="163" t="s">
        <v>134</v>
      </c>
      <c r="F66" s="163" t="s">
        <v>121</v>
      </c>
      <c r="G66" s="163" t="s">
        <v>122</v>
      </c>
      <c r="I66" s="164" t="s">
        <v>127</v>
      </c>
      <c r="J66" s="164" t="s">
        <v>124</v>
      </c>
    </row>
    <row r="67" spans="1:16" x14ac:dyDescent="0.2">
      <c r="B67" s="160" t="s">
        <v>522</v>
      </c>
      <c r="C67" s="161" t="s">
        <v>135</v>
      </c>
      <c r="D67" s="159" t="s">
        <v>256</v>
      </c>
      <c r="E67" s="173">
        <v>661891000</v>
      </c>
      <c r="F67" s="177">
        <v>1</v>
      </c>
      <c r="G67" s="174">
        <v>661891000</v>
      </c>
      <c r="I67" s="161">
        <v>1</v>
      </c>
      <c r="J67" s="160">
        <v>2202</v>
      </c>
    </row>
    <row r="68" spans="1:16" x14ac:dyDescent="0.2">
      <c r="D68" s="159"/>
      <c r="E68" s="174"/>
      <c r="F68" s="177" t="s">
        <v>516</v>
      </c>
      <c r="G68" s="174"/>
      <c r="I68" s="160" t="s">
        <v>516</v>
      </c>
      <c r="J68" s="160" t="s">
        <v>516</v>
      </c>
    </row>
    <row r="69" spans="1:16" s="159" customFormat="1" x14ac:dyDescent="0.2">
      <c r="L69"/>
      <c r="M69"/>
      <c r="N69"/>
      <c r="O69"/>
      <c r="P69"/>
    </row>
    <row r="70" spans="1:16" s="159" customFormat="1" x14ac:dyDescent="0.2">
      <c r="B70" s="159" t="s">
        <v>455</v>
      </c>
      <c r="C70" s="161" t="s">
        <v>262</v>
      </c>
      <c r="D70" s="159" t="s">
        <v>263</v>
      </c>
      <c r="E70" s="165">
        <v>9055086</v>
      </c>
      <c r="F70" s="177"/>
      <c r="G70" s="174"/>
      <c r="I70" s="161">
        <v>100</v>
      </c>
      <c r="L70"/>
      <c r="M70"/>
      <c r="N70"/>
      <c r="O70"/>
      <c r="P70"/>
    </row>
    <row r="71" spans="1:16" ht="17.5" customHeight="1" x14ac:dyDescent="0.2">
      <c r="B71" s="168" t="s">
        <v>125</v>
      </c>
      <c r="C71" s="168"/>
      <c r="D71" s="168"/>
      <c r="E71" s="170">
        <v>652835914</v>
      </c>
      <c r="F71" s="171">
        <v>1</v>
      </c>
      <c r="G71" s="170">
        <v>652835914</v>
      </c>
      <c r="H71" s="168"/>
      <c r="I71" s="168"/>
      <c r="J71" s="168" t="s">
        <v>516</v>
      </c>
    </row>
    <row r="72" spans="1:16" s="159" customFormat="1" x14ac:dyDescent="0.2">
      <c r="L72"/>
      <c r="M72"/>
      <c r="N72"/>
      <c r="O72"/>
      <c r="P72"/>
    </row>
    <row r="73" spans="1:16" s="159" customFormat="1" x14ac:dyDescent="0.2">
      <c r="L73"/>
      <c r="M73"/>
      <c r="N73"/>
      <c r="O73"/>
      <c r="P73"/>
    </row>
    <row r="74" spans="1:16" s="159" customFormat="1" x14ac:dyDescent="0.2">
      <c r="L74"/>
      <c r="M74"/>
      <c r="N74"/>
      <c r="O74"/>
      <c r="P74"/>
    </row>
    <row r="75" spans="1:16" s="159" customFormat="1" x14ac:dyDescent="0.2">
      <c r="E75" s="165"/>
      <c r="F75" s="172"/>
      <c r="G75" s="165"/>
      <c r="L75"/>
      <c r="M75"/>
      <c r="N75"/>
      <c r="O75"/>
      <c r="P75"/>
    </row>
    <row r="76" spans="1:16" ht="24.65" customHeight="1" x14ac:dyDescent="0.2">
      <c r="B76" s="168" t="s">
        <v>446</v>
      </c>
      <c r="C76" s="168"/>
      <c r="D76" s="168"/>
      <c r="E76" s="178">
        <v>687439879</v>
      </c>
      <c r="F76" s="171"/>
      <c r="G76" s="168"/>
      <c r="H76" s="168"/>
      <c r="I76" s="168"/>
      <c r="J76" s="168"/>
    </row>
    <row r="77" spans="1:16" s="159" customFormat="1" x14ac:dyDescent="0.2">
      <c r="F77" s="172"/>
      <c r="G77" s="165"/>
      <c r="I77" s="159" t="b">
        <v>1</v>
      </c>
      <c r="L77"/>
      <c r="M77"/>
      <c r="N77"/>
      <c r="O77"/>
      <c r="P77"/>
    </row>
    <row r="78" spans="1:16" s="159" customFormat="1" x14ac:dyDescent="0.2">
      <c r="L78"/>
      <c r="M78"/>
      <c r="N78"/>
      <c r="O78"/>
      <c r="P78"/>
    </row>
    <row r="79" spans="1:16" s="159" customFormat="1" x14ac:dyDescent="0.2">
      <c r="D79" s="165"/>
      <c r="L79"/>
      <c r="M79"/>
      <c r="N79"/>
      <c r="O79"/>
      <c r="P79"/>
    </row>
    <row r="80" spans="1:16" s="159" customFormat="1" x14ac:dyDescent="0.2">
      <c r="L80"/>
      <c r="M80"/>
      <c r="N80"/>
      <c r="O80"/>
      <c r="P80"/>
    </row>
    <row r="81" spans="4:16" s="159" customFormat="1" x14ac:dyDescent="0.2">
      <c r="D81" s="165"/>
      <c r="L81"/>
      <c r="M81"/>
      <c r="N81"/>
      <c r="O81"/>
      <c r="P81"/>
    </row>
    <row r="82" spans="4:16" s="159" customFormat="1" x14ac:dyDescent="0.2">
      <c r="L82"/>
      <c r="M82"/>
      <c r="N82"/>
      <c r="O82"/>
      <c r="P82"/>
    </row>
    <row r="83" spans="4:16" s="159" customFormat="1" x14ac:dyDescent="0.2">
      <c r="L83"/>
      <c r="M83"/>
      <c r="N83"/>
      <c r="O83"/>
      <c r="P83"/>
    </row>
    <row r="84" spans="4:16" s="159" customFormat="1" x14ac:dyDescent="0.2">
      <c r="L84"/>
      <c r="M84"/>
      <c r="N84"/>
      <c r="O84"/>
      <c r="P84"/>
    </row>
    <row r="85" spans="4:16" s="159" customFormat="1" x14ac:dyDescent="0.2">
      <c r="L85"/>
      <c r="M85"/>
      <c r="N85"/>
      <c r="O85"/>
      <c r="P85"/>
    </row>
    <row r="86" spans="4:16" s="159" customFormat="1" x14ac:dyDescent="0.2">
      <c r="L86"/>
      <c r="M86"/>
      <c r="N86"/>
      <c r="O86"/>
      <c r="P86"/>
    </row>
  </sheetData>
  <autoFilter ref="A1:P79" xr:uid="{6D966BD6-B994-4B20-BEEE-0539851C72BD}"/>
  <phoneticPr fontId="4"/>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rowBreaks count="1" manualBreakCount="1">
    <brk id="50"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16DAE-5164-4B09-A212-1D912D3A414E}">
  <sheetPr>
    <tabColor theme="9" tint="0.79998168889431442"/>
  </sheetPr>
  <dimension ref="A1:T156"/>
  <sheetViews>
    <sheetView zoomScale="70" zoomScaleNormal="70" workbookViewId="0"/>
  </sheetViews>
  <sheetFormatPr defaultColWidth="8.90625" defaultRowHeight="13" x14ac:dyDescent="0.2"/>
  <cols>
    <col min="1" max="1" width="8.90625" style="180"/>
    <col min="2" max="2" width="22.453125" style="179" customWidth="1"/>
    <col min="3" max="3" width="27.08984375" style="179" bestFit="1" customWidth="1"/>
    <col min="4" max="4" width="55.453125" style="179" bestFit="1" customWidth="1"/>
    <col min="5" max="5" width="18.453125" style="179" customWidth="1"/>
    <col min="6" max="6" width="12.453125" style="179" bestFit="1" customWidth="1"/>
    <col min="7" max="7" width="19" style="179" customWidth="1"/>
    <col min="8" max="9" width="18.90625" style="179" customWidth="1"/>
    <col min="10" max="12" width="14.90625" style="179" customWidth="1"/>
    <col min="13" max="13" width="8.90625" style="180"/>
    <col min="14" max="14" width="10" style="179" customWidth="1"/>
    <col min="15" max="15" width="10.90625" style="179" customWidth="1"/>
    <col min="16" max="16" width="8.90625" style="179"/>
    <col min="17" max="17" width="32.90625" style="179" bestFit="1" customWidth="1"/>
    <col min="18" max="18" width="15.90625" style="179" bestFit="1" customWidth="1"/>
    <col min="19" max="19" width="7.08984375" style="179" customWidth="1"/>
    <col min="20" max="16384" width="8.90625" style="179"/>
  </cols>
  <sheetData>
    <row r="1" spans="1:20" x14ac:dyDescent="0.2">
      <c r="A1" s="115" t="s">
        <v>136</v>
      </c>
    </row>
    <row r="2" spans="1:20" x14ac:dyDescent="0.2">
      <c r="A2" s="159"/>
      <c r="B2" s="160"/>
      <c r="C2" s="160"/>
      <c r="D2" s="160"/>
      <c r="E2" s="160"/>
      <c r="F2" s="160"/>
      <c r="G2" s="160"/>
      <c r="H2" s="160"/>
      <c r="I2" s="160"/>
      <c r="J2" s="160"/>
      <c r="K2" s="160"/>
      <c r="L2" s="51" t="s">
        <v>5</v>
      </c>
      <c r="M2" s="159"/>
      <c r="N2" s="160"/>
      <c r="O2" s="160"/>
      <c r="P2" s="160"/>
      <c r="Q2" s="160"/>
    </row>
    <row r="3" spans="1:20" x14ac:dyDescent="0.2">
      <c r="A3" s="159"/>
      <c r="B3" s="160"/>
      <c r="C3" s="160"/>
      <c r="D3" s="160"/>
      <c r="E3" s="160"/>
      <c r="F3" s="160"/>
      <c r="G3" s="160"/>
      <c r="H3" s="160"/>
      <c r="I3" s="160"/>
      <c r="J3" s="160"/>
      <c r="K3" s="160"/>
      <c r="L3" s="159"/>
      <c r="M3" s="159"/>
      <c r="N3" s="160"/>
      <c r="O3" s="161" t="s">
        <v>137</v>
      </c>
      <c r="P3" s="160"/>
      <c r="Q3" s="160"/>
    </row>
    <row r="4" spans="1:20" s="180" customFormat="1" x14ac:dyDescent="0.2">
      <c r="A4" s="159" t="s">
        <v>138</v>
      </c>
      <c r="B4" s="159"/>
      <c r="C4" s="159"/>
      <c r="D4" s="159"/>
      <c r="E4" s="159"/>
      <c r="F4" s="159"/>
      <c r="G4" s="159"/>
      <c r="H4" s="159"/>
      <c r="I4" s="159"/>
      <c r="J4" s="159"/>
      <c r="K4" s="159"/>
      <c r="L4" s="159"/>
      <c r="M4" s="159"/>
      <c r="N4" s="159"/>
      <c r="O4" s="159"/>
      <c r="P4" s="159"/>
      <c r="Q4" s="159" t="s">
        <v>140</v>
      </c>
    </row>
    <row r="5" spans="1:20" x14ac:dyDescent="0.2">
      <c r="A5" s="159"/>
      <c r="B5" s="163" t="s">
        <v>141</v>
      </c>
      <c r="C5" s="163" t="s">
        <v>118</v>
      </c>
      <c r="D5" s="163" t="s">
        <v>142</v>
      </c>
      <c r="E5" s="163" t="s">
        <v>81</v>
      </c>
      <c r="F5" s="163" t="s">
        <v>143</v>
      </c>
      <c r="G5" s="163" t="s">
        <v>144</v>
      </c>
      <c r="H5" s="163" t="s">
        <v>145</v>
      </c>
      <c r="I5" s="163" t="s">
        <v>146</v>
      </c>
      <c r="J5" s="163" t="s">
        <v>147</v>
      </c>
      <c r="K5" s="163" t="s">
        <v>140</v>
      </c>
      <c r="L5" s="163" t="s">
        <v>148</v>
      </c>
      <c r="M5" s="159"/>
      <c r="N5" s="163" t="s">
        <v>149</v>
      </c>
      <c r="O5" s="163" t="s">
        <v>150</v>
      </c>
      <c r="P5" s="160"/>
      <c r="Q5" s="163" t="s">
        <v>151</v>
      </c>
      <c r="R5" s="163" t="s">
        <v>152</v>
      </c>
      <c r="S5" s="163" t="s">
        <v>153</v>
      </c>
      <c r="T5" s="163" t="s">
        <v>154</v>
      </c>
    </row>
    <row r="6" spans="1:20" x14ac:dyDescent="0.2">
      <c r="A6" s="159"/>
      <c r="B6" s="161" t="s">
        <v>138</v>
      </c>
      <c r="C6" s="181" t="s">
        <v>155</v>
      </c>
      <c r="D6" s="159" t="s">
        <v>523</v>
      </c>
      <c r="E6" s="173">
        <v>3500000</v>
      </c>
      <c r="F6" s="172">
        <v>0.3</v>
      </c>
      <c r="G6" s="165">
        <v>26426.122199999998</v>
      </c>
      <c r="H6" s="165">
        <v>88087.073999999993</v>
      </c>
      <c r="I6" s="182">
        <v>46173</v>
      </c>
      <c r="J6" s="183">
        <v>46573</v>
      </c>
      <c r="K6" s="184">
        <v>5.0000000000000001E-3</v>
      </c>
      <c r="L6" s="173">
        <v>41224.716</v>
      </c>
      <c r="M6" s="159"/>
      <c r="N6" s="160">
        <v>110003</v>
      </c>
      <c r="O6" s="185">
        <v>1.095890410958904</v>
      </c>
      <c r="P6" s="160"/>
      <c r="Q6" s="160" t="s">
        <v>156</v>
      </c>
      <c r="R6" s="179" t="s">
        <v>157</v>
      </c>
      <c r="S6" s="179">
        <v>0</v>
      </c>
      <c r="T6" s="186">
        <v>0</v>
      </c>
    </row>
    <row r="7" spans="1:20" x14ac:dyDescent="0.2">
      <c r="A7" s="159"/>
      <c r="B7" s="161" t="s">
        <v>138</v>
      </c>
      <c r="C7" s="181" t="s">
        <v>155</v>
      </c>
      <c r="D7" s="159" t="s">
        <v>523</v>
      </c>
      <c r="E7" s="173">
        <v>9640000</v>
      </c>
      <c r="F7" s="172">
        <v>0.3</v>
      </c>
      <c r="G7" s="165">
        <v>108071.16885</v>
      </c>
      <c r="H7" s="165">
        <v>360237.22950000002</v>
      </c>
      <c r="I7" s="182">
        <v>46173</v>
      </c>
      <c r="J7" s="183">
        <v>46763</v>
      </c>
      <c r="K7" s="184">
        <v>5.0000000000000001E-3</v>
      </c>
      <c r="L7" s="173">
        <v>191958.15299999999</v>
      </c>
      <c r="M7" s="159"/>
      <c r="N7" s="160">
        <v>110003</v>
      </c>
      <c r="O7" s="185">
        <v>1.614963503649635</v>
      </c>
      <c r="P7" s="160"/>
      <c r="Q7" s="160"/>
      <c r="R7" s="179" t="s">
        <v>158</v>
      </c>
      <c r="S7" s="179">
        <v>1</v>
      </c>
      <c r="T7" s="186">
        <v>5.0000000000000001E-3</v>
      </c>
    </row>
    <row r="8" spans="1:20" x14ac:dyDescent="0.2">
      <c r="A8" s="159"/>
      <c r="B8" s="161" t="s">
        <v>138</v>
      </c>
      <c r="C8" s="181" t="s">
        <v>155</v>
      </c>
      <c r="D8" s="159" t="s">
        <v>523</v>
      </c>
      <c r="E8" s="173">
        <v>9850000</v>
      </c>
      <c r="F8" s="172">
        <v>0.3</v>
      </c>
      <c r="G8" s="165">
        <v>399094.20854999998</v>
      </c>
      <c r="H8" s="165">
        <v>1330314.0285</v>
      </c>
      <c r="I8" s="182">
        <v>46173</v>
      </c>
      <c r="J8" s="183">
        <v>48838</v>
      </c>
      <c r="K8" s="184">
        <v>1.4999999999999999E-2</v>
      </c>
      <c r="L8" s="173">
        <v>739126.01899999997</v>
      </c>
      <c r="M8" s="159"/>
      <c r="N8" s="160">
        <v>110003</v>
      </c>
      <c r="O8" s="185">
        <v>7.2963723477070497</v>
      </c>
      <c r="P8" s="160"/>
      <c r="Q8" s="187"/>
      <c r="R8" s="188" t="s">
        <v>159</v>
      </c>
      <c r="S8" s="188">
        <v>5</v>
      </c>
      <c r="T8" s="189">
        <v>1.4999999999999999E-2</v>
      </c>
    </row>
    <row r="9" spans="1:20" x14ac:dyDescent="0.2">
      <c r="A9" s="159"/>
      <c r="B9" s="161" t="s">
        <v>138</v>
      </c>
      <c r="C9" s="181" t="s">
        <v>155</v>
      </c>
      <c r="D9" s="159" t="s">
        <v>523</v>
      </c>
      <c r="E9" s="173">
        <v>3320000</v>
      </c>
      <c r="F9" s="172">
        <v>0.3</v>
      </c>
      <c r="G9" s="165">
        <v>47263.195799999994</v>
      </c>
      <c r="H9" s="165">
        <v>157543.98599999998</v>
      </c>
      <c r="I9" s="182">
        <v>46173</v>
      </c>
      <c r="J9" s="183">
        <v>49033</v>
      </c>
      <c r="K9" s="184">
        <v>1.4999999999999999E-2</v>
      </c>
      <c r="L9" s="173">
        <v>55229.324000000001</v>
      </c>
      <c r="M9" s="159"/>
      <c r="N9" s="160">
        <v>110003</v>
      </c>
      <c r="O9" s="185">
        <v>7.8308487982963184</v>
      </c>
      <c r="P9" s="160"/>
      <c r="Q9" s="160" t="s">
        <v>160</v>
      </c>
      <c r="R9" s="179" t="s">
        <v>157</v>
      </c>
      <c r="S9" s="179">
        <v>0</v>
      </c>
      <c r="T9" s="186">
        <v>0.01</v>
      </c>
    </row>
    <row r="10" spans="1:20" x14ac:dyDescent="0.2">
      <c r="A10" s="159"/>
      <c r="B10" s="161" t="s">
        <v>138</v>
      </c>
      <c r="C10" s="181" t="s">
        <v>155</v>
      </c>
      <c r="D10" s="159" t="s">
        <v>523</v>
      </c>
      <c r="E10" s="173">
        <v>5400000</v>
      </c>
      <c r="F10" s="172">
        <v>0.3</v>
      </c>
      <c r="G10" s="165">
        <v>58273.856999999996</v>
      </c>
      <c r="H10" s="165">
        <v>194246.19</v>
      </c>
      <c r="I10" s="182">
        <v>46173</v>
      </c>
      <c r="J10" s="183">
        <v>48660</v>
      </c>
      <c r="K10" s="184">
        <v>1.4999999999999999E-2</v>
      </c>
      <c r="L10" s="173">
        <v>48497.46</v>
      </c>
      <c r="M10" s="159"/>
      <c r="N10" s="160">
        <v>110003</v>
      </c>
      <c r="O10" s="185">
        <v>6.8090349075975363</v>
      </c>
      <c r="P10" s="160"/>
      <c r="Q10" s="160"/>
      <c r="R10" s="179" t="s">
        <v>158</v>
      </c>
      <c r="S10" s="179">
        <v>1</v>
      </c>
      <c r="T10" s="186">
        <v>0.05</v>
      </c>
    </row>
    <row r="11" spans="1:20" x14ac:dyDescent="0.2">
      <c r="A11" s="159"/>
      <c r="B11" s="161"/>
      <c r="C11" s="181"/>
      <c r="D11" s="159" t="s">
        <v>516</v>
      </c>
      <c r="E11" s="173"/>
      <c r="F11" s="172" t="s">
        <v>516</v>
      </c>
      <c r="G11" s="165" t="s">
        <v>516</v>
      </c>
      <c r="H11" s="165" t="s">
        <v>516</v>
      </c>
      <c r="I11" s="182" t="s">
        <v>516</v>
      </c>
      <c r="J11" s="183"/>
      <c r="K11" s="184" t="s">
        <v>516</v>
      </c>
      <c r="L11" s="173"/>
      <c r="M11" s="159"/>
      <c r="N11" s="160" t="s">
        <v>516</v>
      </c>
      <c r="O11" s="185" t="s">
        <v>516</v>
      </c>
      <c r="P11" s="160"/>
      <c r="Q11" s="160"/>
      <c r="R11" s="179" t="s">
        <v>159</v>
      </c>
      <c r="S11" s="179">
        <v>5</v>
      </c>
      <c r="T11" s="186">
        <v>7.4999999999999997E-2</v>
      </c>
    </row>
    <row r="12" spans="1:20" x14ac:dyDescent="0.2">
      <c r="A12" s="159"/>
      <c r="B12" s="161"/>
      <c r="C12" s="181"/>
      <c r="D12" s="159" t="s">
        <v>516</v>
      </c>
      <c r="E12" s="173"/>
      <c r="F12" s="172" t="s">
        <v>516</v>
      </c>
      <c r="G12" s="165" t="s">
        <v>516</v>
      </c>
      <c r="H12" s="165" t="s">
        <v>516</v>
      </c>
      <c r="I12" s="182" t="s">
        <v>516</v>
      </c>
      <c r="J12" s="183"/>
      <c r="K12" s="184" t="s">
        <v>516</v>
      </c>
      <c r="L12" s="173"/>
      <c r="M12" s="159"/>
      <c r="N12" s="160" t="s">
        <v>516</v>
      </c>
      <c r="O12" s="185" t="s">
        <v>516</v>
      </c>
      <c r="P12" s="160"/>
      <c r="Q12" s="160"/>
    </row>
    <row r="13" spans="1:20" x14ac:dyDescent="0.2">
      <c r="A13" s="159"/>
      <c r="B13" s="161"/>
      <c r="C13" s="190"/>
      <c r="D13" s="159" t="s">
        <v>516</v>
      </c>
      <c r="E13" s="173"/>
      <c r="F13" s="172" t="s">
        <v>516</v>
      </c>
      <c r="G13" s="165" t="s">
        <v>516</v>
      </c>
      <c r="H13" s="165" t="s">
        <v>516</v>
      </c>
      <c r="I13" s="182" t="s">
        <v>516</v>
      </c>
      <c r="J13" s="183"/>
      <c r="K13" s="184" t="s">
        <v>516</v>
      </c>
      <c r="L13" s="173"/>
      <c r="M13" s="159"/>
      <c r="N13" s="160" t="s">
        <v>516</v>
      </c>
      <c r="O13" s="185" t="s">
        <v>516</v>
      </c>
      <c r="P13" s="160"/>
      <c r="Q13" s="160"/>
    </row>
    <row r="14" spans="1:20" x14ac:dyDescent="0.2">
      <c r="A14" s="159"/>
      <c r="B14" s="161"/>
      <c r="C14" s="190"/>
      <c r="D14" s="159" t="s">
        <v>516</v>
      </c>
      <c r="E14" s="173"/>
      <c r="F14" s="172" t="s">
        <v>516</v>
      </c>
      <c r="G14" s="165" t="s">
        <v>516</v>
      </c>
      <c r="H14" s="165" t="s">
        <v>516</v>
      </c>
      <c r="I14" s="182" t="s">
        <v>516</v>
      </c>
      <c r="J14" s="183"/>
      <c r="K14" s="184" t="s">
        <v>516</v>
      </c>
      <c r="L14" s="173"/>
      <c r="M14" s="159"/>
      <c r="N14" s="160" t="s">
        <v>516</v>
      </c>
      <c r="O14" s="185" t="s">
        <v>516</v>
      </c>
      <c r="P14" s="160"/>
      <c r="Q14" s="160"/>
    </row>
    <row r="15" spans="1:20" x14ac:dyDescent="0.2">
      <c r="A15" s="159"/>
      <c r="B15" s="161"/>
      <c r="C15" s="190"/>
      <c r="D15" s="159" t="s">
        <v>516</v>
      </c>
      <c r="E15" s="173"/>
      <c r="F15" s="172" t="s">
        <v>516</v>
      </c>
      <c r="G15" s="165" t="s">
        <v>516</v>
      </c>
      <c r="H15" s="165" t="s">
        <v>516</v>
      </c>
      <c r="I15" s="182" t="s">
        <v>516</v>
      </c>
      <c r="J15" s="183"/>
      <c r="K15" s="184" t="s">
        <v>516</v>
      </c>
      <c r="L15" s="173"/>
      <c r="M15" s="159"/>
      <c r="N15" s="160" t="s">
        <v>516</v>
      </c>
      <c r="O15" s="185" t="s">
        <v>516</v>
      </c>
      <c r="P15" s="160"/>
      <c r="Q15" s="160"/>
    </row>
    <row r="16" spans="1:20" x14ac:dyDescent="0.2">
      <c r="A16" s="159"/>
      <c r="B16" s="161"/>
      <c r="C16" s="190"/>
      <c r="D16" s="159" t="s">
        <v>516</v>
      </c>
      <c r="E16" s="173"/>
      <c r="F16" s="172" t="s">
        <v>516</v>
      </c>
      <c r="G16" s="165" t="s">
        <v>516</v>
      </c>
      <c r="H16" s="165" t="s">
        <v>516</v>
      </c>
      <c r="I16" s="182" t="s">
        <v>516</v>
      </c>
      <c r="J16" s="183"/>
      <c r="K16" s="184" t="s">
        <v>516</v>
      </c>
      <c r="L16" s="173"/>
      <c r="M16" s="159"/>
      <c r="N16" s="160" t="s">
        <v>516</v>
      </c>
      <c r="O16" s="185" t="s">
        <v>516</v>
      </c>
      <c r="P16" s="160"/>
      <c r="Q16" s="160"/>
    </row>
    <row r="17" spans="1:20" x14ac:dyDescent="0.2">
      <c r="A17" s="159"/>
      <c r="B17" s="168" t="s">
        <v>161</v>
      </c>
      <c r="C17" s="169"/>
      <c r="D17" s="168"/>
      <c r="E17" s="170"/>
      <c r="F17" s="171"/>
      <c r="G17" s="168"/>
      <c r="H17" s="168"/>
      <c r="I17" s="168" t="s">
        <v>516</v>
      </c>
      <c r="J17" s="168"/>
      <c r="K17" s="168" t="s">
        <v>516</v>
      </c>
      <c r="L17" s="168"/>
      <c r="N17" s="168" t="s">
        <v>516</v>
      </c>
      <c r="O17" s="168" t="s">
        <v>516</v>
      </c>
      <c r="P17" s="160"/>
      <c r="Q17" s="160"/>
      <c r="R17" s="160"/>
      <c r="S17" s="160"/>
      <c r="T17" s="160"/>
    </row>
    <row r="18" spans="1:20" x14ac:dyDescent="0.2">
      <c r="B18" s="180"/>
      <c r="C18" s="180"/>
      <c r="D18" s="180"/>
      <c r="E18" s="191">
        <v>31710000</v>
      </c>
      <c r="F18" s="117">
        <v>0.3</v>
      </c>
      <c r="G18" s="191">
        <v>639128.55239999993</v>
      </c>
      <c r="H18" s="191">
        <v>2130428.5079999999</v>
      </c>
      <c r="I18" s="180"/>
      <c r="J18" s="180"/>
      <c r="K18" s="180"/>
      <c r="L18" s="180"/>
      <c r="N18" s="180"/>
      <c r="O18" s="180"/>
      <c r="Q18" s="160"/>
      <c r="R18" s="160"/>
      <c r="S18" s="160"/>
      <c r="T18" s="160"/>
    </row>
    <row r="19" spans="1:20" x14ac:dyDescent="0.2">
      <c r="B19" s="180"/>
      <c r="C19" s="180"/>
      <c r="D19" s="180"/>
      <c r="E19" s="180"/>
      <c r="F19" s="180"/>
      <c r="G19" s="180"/>
      <c r="H19" s="180"/>
      <c r="I19" s="180"/>
      <c r="J19" s="180"/>
      <c r="K19" s="180"/>
      <c r="L19" s="180"/>
      <c r="N19" s="180"/>
      <c r="O19" s="180"/>
      <c r="Q19" s="160"/>
      <c r="R19" s="160"/>
      <c r="S19" s="160"/>
      <c r="T19" s="160"/>
    </row>
    <row r="20" spans="1:20" x14ac:dyDescent="0.2">
      <c r="A20" s="159" t="s">
        <v>96</v>
      </c>
      <c r="B20" s="159"/>
      <c r="C20" s="159"/>
      <c r="D20" s="159"/>
      <c r="E20" s="159"/>
      <c r="F20" s="159"/>
      <c r="G20" s="159"/>
      <c r="H20" s="159"/>
      <c r="I20" s="159"/>
      <c r="J20" s="159"/>
      <c r="K20" s="159"/>
      <c r="L20" s="58" t="s">
        <v>5</v>
      </c>
      <c r="M20" s="159"/>
      <c r="N20" s="159"/>
      <c r="O20" s="159"/>
      <c r="P20" s="160"/>
      <c r="Q20" s="160"/>
      <c r="R20" s="160"/>
      <c r="S20" s="160"/>
      <c r="T20" s="160"/>
    </row>
    <row r="21" spans="1:20" x14ac:dyDescent="0.2">
      <c r="A21" s="159"/>
      <c r="B21" s="163" t="s">
        <v>141</v>
      </c>
      <c r="C21" s="163" t="s">
        <v>118</v>
      </c>
      <c r="D21" s="163" t="s">
        <v>142</v>
      </c>
      <c r="E21" s="163" t="s">
        <v>81</v>
      </c>
      <c r="F21" s="163" t="s">
        <v>143</v>
      </c>
      <c r="G21" s="163" t="s">
        <v>144</v>
      </c>
      <c r="H21" s="163" t="s">
        <v>145</v>
      </c>
      <c r="I21" s="163" t="s">
        <v>146</v>
      </c>
      <c r="J21" s="163" t="s">
        <v>147</v>
      </c>
      <c r="K21" s="163" t="s">
        <v>140</v>
      </c>
      <c r="L21" s="163" t="s">
        <v>148</v>
      </c>
      <c r="M21" s="159"/>
      <c r="N21" s="163" t="s">
        <v>149</v>
      </c>
      <c r="O21" s="163" t="s">
        <v>150</v>
      </c>
      <c r="P21" s="160"/>
      <c r="Q21" s="160"/>
      <c r="R21" s="160"/>
      <c r="S21" s="160"/>
      <c r="T21" s="160"/>
    </row>
    <row r="22" spans="1:20" x14ac:dyDescent="0.2">
      <c r="A22" s="159"/>
      <c r="B22" s="161"/>
      <c r="C22" s="190"/>
      <c r="D22" s="159" t="s">
        <v>516</v>
      </c>
      <c r="E22" s="173"/>
      <c r="F22" s="172" t="s">
        <v>516</v>
      </c>
      <c r="G22" s="165" t="s">
        <v>516</v>
      </c>
      <c r="H22" s="165" t="s">
        <v>516</v>
      </c>
      <c r="I22" s="182" t="s">
        <v>516</v>
      </c>
      <c r="J22" s="183"/>
      <c r="K22" s="184" t="s">
        <v>516</v>
      </c>
      <c r="L22" s="173"/>
      <c r="M22" s="159"/>
      <c r="N22" s="160" t="s">
        <v>516</v>
      </c>
      <c r="O22" s="185" t="s">
        <v>516</v>
      </c>
      <c r="P22" s="160"/>
      <c r="Q22" s="160"/>
      <c r="R22" s="160"/>
      <c r="S22" s="160"/>
      <c r="T22" s="160"/>
    </row>
    <row r="23" spans="1:20" x14ac:dyDescent="0.2">
      <c r="A23" s="159"/>
      <c r="B23" s="161"/>
      <c r="C23" s="190"/>
      <c r="D23" s="159" t="s">
        <v>516</v>
      </c>
      <c r="E23" s="173"/>
      <c r="F23" s="172" t="s">
        <v>516</v>
      </c>
      <c r="G23" s="165" t="s">
        <v>516</v>
      </c>
      <c r="H23" s="165" t="s">
        <v>516</v>
      </c>
      <c r="I23" s="182" t="s">
        <v>516</v>
      </c>
      <c r="J23" s="183"/>
      <c r="K23" s="184" t="s">
        <v>516</v>
      </c>
      <c r="L23" s="173"/>
      <c r="M23" s="159"/>
      <c r="N23" s="160" t="s">
        <v>516</v>
      </c>
      <c r="O23" s="185" t="s">
        <v>516</v>
      </c>
      <c r="P23" s="160"/>
      <c r="Q23" s="160"/>
      <c r="R23" s="160"/>
      <c r="S23" s="160"/>
      <c r="T23" s="160"/>
    </row>
    <row r="24" spans="1:20" x14ac:dyDescent="0.2">
      <c r="A24" s="159"/>
      <c r="B24" s="161"/>
      <c r="C24" s="190"/>
      <c r="D24" s="159" t="s">
        <v>516</v>
      </c>
      <c r="E24" s="173"/>
      <c r="F24" s="172" t="s">
        <v>516</v>
      </c>
      <c r="G24" s="165" t="s">
        <v>516</v>
      </c>
      <c r="H24" s="165" t="s">
        <v>516</v>
      </c>
      <c r="I24" s="182" t="s">
        <v>516</v>
      </c>
      <c r="J24" s="183"/>
      <c r="K24" s="184" t="s">
        <v>516</v>
      </c>
      <c r="L24" s="173"/>
      <c r="M24" s="159"/>
      <c r="N24" s="160" t="s">
        <v>516</v>
      </c>
      <c r="O24" s="185" t="s">
        <v>516</v>
      </c>
      <c r="P24" s="160"/>
      <c r="Q24" s="160"/>
      <c r="R24" s="160"/>
      <c r="S24" s="160"/>
      <c r="T24" s="160"/>
    </row>
    <row r="25" spans="1:20" x14ac:dyDescent="0.2">
      <c r="A25" s="159"/>
      <c r="B25" s="161"/>
      <c r="C25" s="190"/>
      <c r="D25" s="159" t="s">
        <v>516</v>
      </c>
      <c r="E25" s="173"/>
      <c r="F25" s="172" t="s">
        <v>516</v>
      </c>
      <c r="G25" s="165" t="s">
        <v>516</v>
      </c>
      <c r="H25" s="165" t="s">
        <v>516</v>
      </c>
      <c r="I25" s="182" t="s">
        <v>516</v>
      </c>
      <c r="J25" s="183"/>
      <c r="K25" s="184" t="s">
        <v>516</v>
      </c>
      <c r="L25" s="173"/>
      <c r="M25" s="159"/>
      <c r="N25" s="160" t="s">
        <v>516</v>
      </c>
      <c r="O25" s="185" t="s">
        <v>516</v>
      </c>
      <c r="P25" s="160"/>
      <c r="Q25" s="160"/>
      <c r="R25" s="160"/>
      <c r="S25" s="160"/>
      <c r="T25" s="160"/>
    </row>
    <row r="26" spans="1:20" x14ac:dyDescent="0.2">
      <c r="A26" s="159"/>
      <c r="B26" s="161"/>
      <c r="C26" s="190"/>
      <c r="D26" s="159" t="s">
        <v>516</v>
      </c>
      <c r="E26" s="173"/>
      <c r="F26" s="172" t="s">
        <v>516</v>
      </c>
      <c r="G26" s="165" t="s">
        <v>516</v>
      </c>
      <c r="H26" s="165" t="s">
        <v>516</v>
      </c>
      <c r="I26" s="182" t="s">
        <v>516</v>
      </c>
      <c r="J26" s="183"/>
      <c r="K26" s="184" t="s">
        <v>516</v>
      </c>
      <c r="L26" s="173"/>
      <c r="M26" s="159"/>
      <c r="N26" s="160" t="s">
        <v>516</v>
      </c>
      <c r="O26" s="185" t="s">
        <v>516</v>
      </c>
      <c r="P26" s="160"/>
      <c r="Q26" s="160"/>
      <c r="R26" s="160"/>
      <c r="S26" s="160"/>
      <c r="T26" s="160"/>
    </row>
    <row r="27" spans="1:20" x14ac:dyDescent="0.2">
      <c r="A27" s="159"/>
      <c r="B27" s="161"/>
      <c r="C27" s="190"/>
      <c r="D27" s="159" t="s">
        <v>516</v>
      </c>
      <c r="E27" s="173"/>
      <c r="F27" s="172" t="s">
        <v>516</v>
      </c>
      <c r="G27" s="165" t="s">
        <v>516</v>
      </c>
      <c r="H27" s="165" t="s">
        <v>516</v>
      </c>
      <c r="I27" s="182" t="s">
        <v>516</v>
      </c>
      <c r="J27" s="183"/>
      <c r="K27" s="184" t="s">
        <v>516</v>
      </c>
      <c r="L27" s="173"/>
      <c r="M27" s="159"/>
      <c r="N27" s="160" t="s">
        <v>516</v>
      </c>
      <c r="O27" s="185" t="s">
        <v>516</v>
      </c>
      <c r="P27" s="160"/>
      <c r="Q27" s="160"/>
      <c r="R27" s="160"/>
      <c r="S27" s="160"/>
      <c r="T27" s="160"/>
    </row>
    <row r="28" spans="1:20" x14ac:dyDescent="0.2">
      <c r="A28" s="159"/>
      <c r="B28" s="161"/>
      <c r="C28" s="190"/>
      <c r="D28" s="159" t="s">
        <v>516</v>
      </c>
      <c r="E28" s="173"/>
      <c r="F28" s="172" t="s">
        <v>516</v>
      </c>
      <c r="G28" s="165" t="s">
        <v>516</v>
      </c>
      <c r="H28" s="165" t="s">
        <v>516</v>
      </c>
      <c r="I28" s="182" t="s">
        <v>516</v>
      </c>
      <c r="J28" s="183"/>
      <c r="K28" s="184" t="s">
        <v>516</v>
      </c>
      <c r="L28" s="173"/>
      <c r="M28" s="159"/>
      <c r="N28" s="160" t="s">
        <v>516</v>
      </c>
      <c r="O28" s="185" t="s">
        <v>516</v>
      </c>
      <c r="P28" s="160"/>
      <c r="Q28" s="160"/>
      <c r="R28" s="160"/>
      <c r="S28" s="160"/>
      <c r="T28" s="160"/>
    </row>
    <row r="29" spans="1:20" x14ac:dyDescent="0.2">
      <c r="A29" s="159"/>
      <c r="B29" s="161"/>
      <c r="C29" s="190"/>
      <c r="D29" s="159" t="s">
        <v>516</v>
      </c>
      <c r="E29" s="173"/>
      <c r="F29" s="172" t="s">
        <v>516</v>
      </c>
      <c r="G29" s="165" t="s">
        <v>516</v>
      </c>
      <c r="H29" s="165" t="s">
        <v>516</v>
      </c>
      <c r="I29" s="182" t="s">
        <v>516</v>
      </c>
      <c r="J29" s="183"/>
      <c r="K29" s="184" t="s">
        <v>516</v>
      </c>
      <c r="L29" s="173"/>
      <c r="M29" s="159"/>
      <c r="N29" s="160" t="s">
        <v>516</v>
      </c>
      <c r="O29" s="185" t="s">
        <v>516</v>
      </c>
      <c r="P29" s="160"/>
      <c r="Q29" s="160"/>
      <c r="R29" s="160"/>
      <c r="S29" s="160"/>
      <c r="T29" s="160"/>
    </row>
    <row r="30" spans="1:20" x14ac:dyDescent="0.2">
      <c r="A30" s="159"/>
      <c r="B30" s="161"/>
      <c r="C30" s="190"/>
      <c r="D30" s="159" t="s">
        <v>516</v>
      </c>
      <c r="E30" s="173"/>
      <c r="F30" s="172" t="s">
        <v>516</v>
      </c>
      <c r="G30" s="165" t="s">
        <v>516</v>
      </c>
      <c r="H30" s="165" t="s">
        <v>516</v>
      </c>
      <c r="I30" s="182" t="s">
        <v>516</v>
      </c>
      <c r="J30" s="183"/>
      <c r="K30" s="184" t="s">
        <v>516</v>
      </c>
      <c r="L30" s="173"/>
      <c r="M30" s="159"/>
      <c r="N30" s="160" t="s">
        <v>516</v>
      </c>
      <c r="O30" s="185" t="s">
        <v>516</v>
      </c>
      <c r="P30" s="160"/>
      <c r="Q30" s="160"/>
      <c r="R30" s="160"/>
      <c r="S30" s="160"/>
      <c r="T30" s="160"/>
    </row>
    <row r="31" spans="1:20" x14ac:dyDescent="0.2">
      <c r="A31" s="159"/>
      <c r="B31" s="161"/>
      <c r="C31" s="190"/>
      <c r="D31" s="159" t="s">
        <v>516</v>
      </c>
      <c r="E31" s="173"/>
      <c r="F31" s="172" t="s">
        <v>516</v>
      </c>
      <c r="G31" s="165" t="s">
        <v>516</v>
      </c>
      <c r="H31" s="165" t="s">
        <v>516</v>
      </c>
      <c r="I31" s="182" t="s">
        <v>516</v>
      </c>
      <c r="J31" s="183"/>
      <c r="K31" s="184" t="s">
        <v>516</v>
      </c>
      <c r="L31" s="173"/>
      <c r="M31" s="159"/>
      <c r="N31" s="160" t="s">
        <v>516</v>
      </c>
      <c r="O31" s="185" t="s">
        <v>516</v>
      </c>
      <c r="P31" s="160"/>
      <c r="Q31" s="160"/>
    </row>
    <row r="32" spans="1:20" x14ac:dyDescent="0.2">
      <c r="A32" s="159"/>
      <c r="B32" s="161"/>
      <c r="C32" s="190"/>
      <c r="D32" s="159" t="s">
        <v>516</v>
      </c>
      <c r="E32" s="173"/>
      <c r="F32" s="172" t="s">
        <v>516</v>
      </c>
      <c r="G32" s="165" t="s">
        <v>516</v>
      </c>
      <c r="H32" s="165" t="s">
        <v>516</v>
      </c>
      <c r="I32" s="182" t="s">
        <v>516</v>
      </c>
      <c r="J32" s="183"/>
      <c r="K32" s="184" t="s">
        <v>516</v>
      </c>
      <c r="L32" s="173"/>
      <c r="M32" s="159"/>
      <c r="N32" s="160" t="s">
        <v>516</v>
      </c>
      <c r="O32" s="185" t="s">
        <v>516</v>
      </c>
      <c r="P32" s="160"/>
      <c r="Q32" s="160"/>
    </row>
    <row r="33" spans="1:17" x14ac:dyDescent="0.2">
      <c r="A33" s="159"/>
      <c r="B33" s="168" t="s">
        <v>161</v>
      </c>
      <c r="C33" s="169"/>
      <c r="D33" s="168"/>
      <c r="E33" s="170"/>
      <c r="F33" s="171"/>
      <c r="G33" s="168"/>
      <c r="H33" s="168"/>
      <c r="I33" s="168" t="s">
        <v>516</v>
      </c>
      <c r="J33" s="168"/>
      <c r="K33" s="168" t="s">
        <v>516</v>
      </c>
      <c r="L33" s="168"/>
      <c r="N33" s="168" t="s">
        <v>516</v>
      </c>
      <c r="O33" s="168" t="s">
        <v>516</v>
      </c>
      <c r="P33" s="160"/>
      <c r="Q33" s="160"/>
    </row>
    <row r="34" spans="1:17" s="180" customFormat="1" x14ac:dyDescent="0.2">
      <c r="E34" s="191">
        <v>0</v>
      </c>
      <c r="F34" s="117" t="s">
        <v>516</v>
      </c>
      <c r="G34" s="191">
        <v>0</v>
      </c>
      <c r="H34" s="191">
        <v>0</v>
      </c>
    </row>
    <row r="35" spans="1:17" s="180" customFormat="1" x14ac:dyDescent="0.2">
      <c r="E35" s="191"/>
      <c r="F35" s="117"/>
      <c r="G35" s="191"/>
      <c r="H35" s="191"/>
    </row>
    <row r="36" spans="1:17" s="180" customFormat="1" x14ac:dyDescent="0.2">
      <c r="A36" s="180" t="s">
        <v>163</v>
      </c>
      <c r="E36" s="192"/>
      <c r="F36" s="191"/>
      <c r="H36" s="58" t="s">
        <v>5</v>
      </c>
    </row>
    <row r="37" spans="1:17" x14ac:dyDescent="0.2">
      <c r="A37" s="159"/>
      <c r="B37" s="163" t="s">
        <v>141</v>
      </c>
      <c r="C37" s="163" t="s">
        <v>118</v>
      </c>
      <c r="D37" s="163" t="s">
        <v>142</v>
      </c>
      <c r="E37" s="163" t="s">
        <v>81</v>
      </c>
      <c r="F37" s="163" t="s">
        <v>143</v>
      </c>
      <c r="G37" s="163" t="s">
        <v>144</v>
      </c>
      <c r="H37" s="163" t="s">
        <v>145</v>
      </c>
      <c r="N37" s="163" t="s">
        <v>149</v>
      </c>
    </row>
    <row r="38" spans="1:17" x14ac:dyDescent="0.2">
      <c r="A38" s="159"/>
      <c r="B38" s="161"/>
      <c r="C38" s="190"/>
      <c r="D38" s="159" t="s">
        <v>516</v>
      </c>
      <c r="E38" s="173"/>
      <c r="F38" s="172" t="s">
        <v>516</v>
      </c>
      <c r="G38" s="165" t="s">
        <v>516</v>
      </c>
      <c r="H38" s="165"/>
      <c r="I38" s="180"/>
      <c r="J38" s="180"/>
      <c r="K38" s="180"/>
      <c r="L38" s="180"/>
      <c r="N38" s="160" t="s">
        <v>516</v>
      </c>
    </row>
    <row r="39" spans="1:17" x14ac:dyDescent="0.2">
      <c r="A39" s="159"/>
      <c r="B39" s="161"/>
      <c r="C39" s="190"/>
      <c r="D39" s="159" t="s">
        <v>516</v>
      </c>
      <c r="E39" s="173"/>
      <c r="F39" s="172" t="s">
        <v>516</v>
      </c>
      <c r="G39" s="165" t="s">
        <v>516</v>
      </c>
      <c r="H39" s="165"/>
      <c r="I39" s="180"/>
      <c r="J39" s="180"/>
      <c r="K39" s="180"/>
      <c r="L39" s="180"/>
      <c r="N39" s="160" t="s">
        <v>516</v>
      </c>
    </row>
    <row r="40" spans="1:17" x14ac:dyDescent="0.2">
      <c r="A40" s="159"/>
      <c r="B40" s="161"/>
      <c r="C40" s="190"/>
      <c r="D40" s="159" t="s">
        <v>516</v>
      </c>
      <c r="E40" s="173"/>
      <c r="F40" s="172" t="s">
        <v>516</v>
      </c>
      <c r="G40" s="165" t="s">
        <v>516</v>
      </c>
      <c r="H40" s="165"/>
      <c r="I40" s="180"/>
      <c r="J40" s="180"/>
      <c r="K40" s="180"/>
      <c r="L40" s="180"/>
      <c r="N40" s="160" t="s">
        <v>516</v>
      </c>
    </row>
    <row r="41" spans="1:17" x14ac:dyDescent="0.2">
      <c r="A41" s="159"/>
      <c r="B41" s="161"/>
      <c r="C41" s="190"/>
      <c r="D41" s="159" t="s">
        <v>516</v>
      </c>
      <c r="E41" s="173"/>
      <c r="F41" s="172" t="s">
        <v>516</v>
      </c>
      <c r="G41" s="165"/>
      <c r="H41" s="165"/>
      <c r="I41" s="180"/>
      <c r="J41" s="180"/>
      <c r="K41" s="180"/>
      <c r="L41" s="180"/>
      <c r="N41" s="160" t="s">
        <v>516</v>
      </c>
    </row>
    <row r="42" spans="1:17" x14ac:dyDescent="0.2">
      <c r="A42" s="159"/>
      <c r="B42" s="161"/>
      <c r="C42" s="190"/>
      <c r="D42" s="159" t="s">
        <v>516</v>
      </c>
      <c r="E42" s="173"/>
      <c r="F42" s="172" t="s">
        <v>516</v>
      </c>
      <c r="G42" s="165"/>
      <c r="H42" s="165"/>
      <c r="I42" s="180"/>
      <c r="J42" s="180"/>
      <c r="K42" s="180"/>
      <c r="L42" s="180"/>
      <c r="N42" s="160" t="s">
        <v>516</v>
      </c>
    </row>
    <row r="43" spans="1:17" x14ac:dyDescent="0.2">
      <c r="A43" s="159"/>
      <c r="B43" s="161"/>
      <c r="C43" s="190"/>
      <c r="D43" s="159" t="s">
        <v>516</v>
      </c>
      <c r="E43" s="173"/>
      <c r="F43" s="172" t="s">
        <v>516</v>
      </c>
      <c r="G43" s="165"/>
      <c r="H43" s="165"/>
      <c r="I43" s="180"/>
      <c r="J43" s="180"/>
      <c r="K43" s="180"/>
      <c r="L43" s="180"/>
      <c r="N43" s="160" t="s">
        <v>516</v>
      </c>
    </row>
    <row r="44" spans="1:17" x14ac:dyDescent="0.2">
      <c r="A44" s="159"/>
      <c r="B44" s="161"/>
      <c r="C44" s="190"/>
      <c r="D44" s="159" t="s">
        <v>516</v>
      </c>
      <c r="E44" s="173"/>
      <c r="F44" s="172" t="s">
        <v>516</v>
      </c>
      <c r="G44" s="165"/>
      <c r="H44" s="165"/>
      <c r="I44" s="180"/>
      <c r="J44" s="180"/>
      <c r="K44" s="180"/>
      <c r="L44" s="180"/>
      <c r="N44" s="160" t="s">
        <v>516</v>
      </c>
    </row>
    <row r="45" spans="1:17" x14ac:dyDescent="0.2">
      <c r="A45" s="159"/>
      <c r="B45" s="161"/>
      <c r="C45" s="190"/>
      <c r="D45" s="159" t="s">
        <v>516</v>
      </c>
      <c r="E45" s="173"/>
      <c r="F45" s="172" t="s">
        <v>516</v>
      </c>
      <c r="G45" s="165"/>
      <c r="H45" s="165"/>
      <c r="I45" s="180"/>
      <c r="J45" s="180"/>
      <c r="K45" s="180"/>
      <c r="L45" s="180"/>
      <c r="N45" s="160" t="s">
        <v>516</v>
      </c>
    </row>
    <row r="46" spans="1:17" x14ac:dyDescent="0.2">
      <c r="A46" s="159"/>
      <c r="B46" s="161"/>
      <c r="C46" s="190"/>
      <c r="D46" s="159" t="s">
        <v>516</v>
      </c>
      <c r="E46" s="173"/>
      <c r="F46" s="172" t="s">
        <v>516</v>
      </c>
      <c r="G46" s="165"/>
      <c r="H46" s="165"/>
      <c r="I46" s="180"/>
      <c r="J46" s="180"/>
      <c r="K46" s="180"/>
      <c r="L46" s="180"/>
      <c r="N46" s="160" t="s">
        <v>516</v>
      </c>
    </row>
    <row r="47" spans="1:17" x14ac:dyDescent="0.2">
      <c r="A47" s="159"/>
      <c r="B47" s="161"/>
      <c r="C47" s="190"/>
      <c r="D47" s="159" t="s">
        <v>516</v>
      </c>
      <c r="E47" s="173"/>
      <c r="F47" s="172" t="s">
        <v>516</v>
      </c>
      <c r="G47" s="165"/>
      <c r="H47" s="165"/>
      <c r="I47" s="180"/>
      <c r="J47" s="180"/>
      <c r="K47" s="180"/>
      <c r="L47" s="180"/>
      <c r="N47" s="160" t="s">
        <v>516</v>
      </c>
    </row>
    <row r="48" spans="1:17" x14ac:dyDescent="0.2">
      <c r="A48" s="159"/>
      <c r="B48" s="161"/>
      <c r="C48" s="190"/>
      <c r="D48" s="159" t="s">
        <v>516</v>
      </c>
      <c r="E48" s="173"/>
      <c r="F48" s="172" t="s">
        <v>516</v>
      </c>
      <c r="G48" s="165"/>
      <c r="H48" s="165"/>
      <c r="I48" s="180"/>
      <c r="J48" s="180"/>
      <c r="K48" s="180"/>
      <c r="L48" s="180"/>
      <c r="N48" s="160" t="s">
        <v>516</v>
      </c>
    </row>
    <row r="49" spans="1:14" x14ac:dyDescent="0.2">
      <c r="A49" s="159"/>
      <c r="B49" s="168" t="s">
        <v>161</v>
      </c>
      <c r="C49" s="169"/>
      <c r="D49" s="168" t="s">
        <v>516</v>
      </c>
      <c r="E49" s="170"/>
      <c r="F49" s="171" t="s">
        <v>516</v>
      </c>
      <c r="G49" s="168"/>
      <c r="H49" s="168"/>
      <c r="I49" s="193"/>
      <c r="N49" s="168" t="s">
        <v>516</v>
      </c>
    </row>
    <row r="50" spans="1:14" s="180" customFormat="1" x14ac:dyDescent="0.2"/>
    <row r="51" spans="1:14" s="180" customFormat="1" x14ac:dyDescent="0.2"/>
    <row r="52" spans="1:14" s="180" customFormat="1" x14ac:dyDescent="0.2"/>
    <row r="53" spans="1:14" s="180" customFormat="1" x14ac:dyDescent="0.2"/>
    <row r="54" spans="1:14" s="180" customFormat="1" x14ac:dyDescent="0.2"/>
    <row r="55" spans="1:14" s="180" customFormat="1" x14ac:dyDescent="0.2"/>
    <row r="56" spans="1:14" s="180" customFormat="1" x14ac:dyDescent="0.2"/>
    <row r="57" spans="1:14" s="180" customFormat="1" x14ac:dyDescent="0.2"/>
    <row r="58" spans="1:14" s="180" customFormat="1" x14ac:dyDescent="0.2"/>
    <row r="59" spans="1:14" s="180" customFormat="1" x14ac:dyDescent="0.2"/>
    <row r="60" spans="1:14" s="180" customFormat="1" x14ac:dyDescent="0.2"/>
    <row r="61" spans="1:14" s="180" customFormat="1" x14ac:dyDescent="0.2"/>
    <row r="62" spans="1:14" s="180" customFormat="1" x14ac:dyDescent="0.2"/>
    <row r="63" spans="1:14" s="180" customFormat="1" x14ac:dyDescent="0.2"/>
    <row r="64" spans="1:14" s="180" customFormat="1" x14ac:dyDescent="0.2"/>
    <row r="65" s="180" customFormat="1" x14ac:dyDescent="0.2"/>
    <row r="66" s="180" customFormat="1" x14ac:dyDescent="0.2"/>
    <row r="67" s="180" customFormat="1" x14ac:dyDescent="0.2"/>
    <row r="68" s="180" customFormat="1" x14ac:dyDescent="0.2"/>
    <row r="69" s="180" customFormat="1" x14ac:dyDescent="0.2"/>
    <row r="70" s="180" customFormat="1" x14ac:dyDescent="0.2"/>
    <row r="71" s="180" customFormat="1" x14ac:dyDescent="0.2"/>
    <row r="72" s="180" customFormat="1" x14ac:dyDescent="0.2"/>
    <row r="73" s="180" customFormat="1" x14ac:dyDescent="0.2"/>
    <row r="74" s="180" customFormat="1" x14ac:dyDescent="0.2"/>
    <row r="75" s="180" customFormat="1" x14ac:dyDescent="0.2"/>
    <row r="76" s="180" customFormat="1" x14ac:dyDescent="0.2"/>
    <row r="77" s="180" customFormat="1" x14ac:dyDescent="0.2"/>
    <row r="78" s="180" customFormat="1" x14ac:dyDescent="0.2"/>
    <row r="79" s="180" customFormat="1" x14ac:dyDescent="0.2"/>
    <row r="80" s="180" customFormat="1" x14ac:dyDescent="0.2"/>
    <row r="81" s="180" customFormat="1" x14ac:dyDescent="0.2"/>
    <row r="82" s="180" customFormat="1" x14ac:dyDescent="0.2"/>
    <row r="83" s="180" customFormat="1" x14ac:dyDescent="0.2"/>
    <row r="84" s="180" customFormat="1" x14ac:dyDescent="0.2"/>
    <row r="85" s="180" customFormat="1" x14ac:dyDescent="0.2"/>
    <row r="86" s="180" customFormat="1" x14ac:dyDescent="0.2"/>
    <row r="87" s="180" customFormat="1" x14ac:dyDescent="0.2"/>
    <row r="88" s="180" customFormat="1" x14ac:dyDescent="0.2"/>
    <row r="89" s="180" customFormat="1" x14ac:dyDescent="0.2"/>
    <row r="90" s="180" customFormat="1" x14ac:dyDescent="0.2"/>
    <row r="91" s="180" customFormat="1" x14ac:dyDescent="0.2"/>
    <row r="92" s="180" customFormat="1" x14ac:dyDescent="0.2"/>
    <row r="93" s="180" customFormat="1" x14ac:dyDescent="0.2"/>
    <row r="94" s="180" customFormat="1" x14ac:dyDescent="0.2"/>
    <row r="95" s="180" customFormat="1" x14ac:dyDescent="0.2"/>
    <row r="96" s="180" customFormat="1" x14ac:dyDescent="0.2"/>
    <row r="97" s="180" customFormat="1" x14ac:dyDescent="0.2"/>
    <row r="98" s="180" customFormat="1" x14ac:dyDescent="0.2"/>
    <row r="99" s="180" customFormat="1" x14ac:dyDescent="0.2"/>
    <row r="100" s="180" customFormat="1" x14ac:dyDescent="0.2"/>
    <row r="101" s="180" customFormat="1" x14ac:dyDescent="0.2"/>
    <row r="102" s="180" customFormat="1" x14ac:dyDescent="0.2"/>
    <row r="103" s="180" customFormat="1" x14ac:dyDescent="0.2"/>
    <row r="104" s="180" customFormat="1" x14ac:dyDescent="0.2"/>
    <row r="105" s="180" customFormat="1" x14ac:dyDescent="0.2"/>
    <row r="106" s="180" customFormat="1" x14ac:dyDescent="0.2"/>
    <row r="107" s="180" customFormat="1" x14ac:dyDescent="0.2"/>
    <row r="108" s="180" customFormat="1" x14ac:dyDescent="0.2"/>
    <row r="109" s="180" customFormat="1" x14ac:dyDescent="0.2"/>
    <row r="110" s="180" customFormat="1" x14ac:dyDescent="0.2"/>
    <row r="111" s="180" customFormat="1" x14ac:dyDescent="0.2"/>
    <row r="112" s="180" customFormat="1" x14ac:dyDescent="0.2"/>
    <row r="113" s="180" customFormat="1" x14ac:dyDescent="0.2"/>
    <row r="114" s="180" customFormat="1" x14ac:dyDescent="0.2"/>
    <row r="115" s="180" customFormat="1" x14ac:dyDescent="0.2"/>
    <row r="116" s="180" customFormat="1" x14ac:dyDescent="0.2"/>
    <row r="117" s="180" customFormat="1" x14ac:dyDescent="0.2"/>
    <row r="118" s="180" customFormat="1" x14ac:dyDescent="0.2"/>
    <row r="119" s="180" customFormat="1" x14ac:dyDescent="0.2"/>
    <row r="120" s="180" customFormat="1" x14ac:dyDescent="0.2"/>
    <row r="121" s="180" customFormat="1" x14ac:dyDescent="0.2"/>
    <row r="122" s="180" customFormat="1" x14ac:dyDescent="0.2"/>
    <row r="123" s="180" customFormat="1" x14ac:dyDescent="0.2"/>
    <row r="124" s="180" customFormat="1" x14ac:dyDescent="0.2"/>
    <row r="125" s="180" customFormat="1" x14ac:dyDescent="0.2"/>
    <row r="126" s="180" customFormat="1" x14ac:dyDescent="0.2"/>
    <row r="127" s="180" customFormat="1" x14ac:dyDescent="0.2"/>
    <row r="128" s="180" customFormat="1" x14ac:dyDescent="0.2"/>
    <row r="129" s="180" customFormat="1" x14ac:dyDescent="0.2"/>
    <row r="130" s="180" customFormat="1" x14ac:dyDescent="0.2"/>
    <row r="131" s="180" customFormat="1" x14ac:dyDescent="0.2"/>
    <row r="132" s="180" customFormat="1" x14ac:dyDescent="0.2"/>
    <row r="133" s="180" customFormat="1" x14ac:dyDescent="0.2"/>
    <row r="134" s="180" customFormat="1" x14ac:dyDescent="0.2"/>
    <row r="135" s="180" customFormat="1" x14ac:dyDescent="0.2"/>
    <row r="136" s="180" customFormat="1" x14ac:dyDescent="0.2"/>
    <row r="137" s="180" customFormat="1" x14ac:dyDescent="0.2"/>
    <row r="138" s="180" customFormat="1" x14ac:dyDescent="0.2"/>
    <row r="139" s="180" customFormat="1" x14ac:dyDescent="0.2"/>
    <row r="140" s="180" customFormat="1" x14ac:dyDescent="0.2"/>
    <row r="141" s="180" customFormat="1" x14ac:dyDescent="0.2"/>
    <row r="142" s="180" customFormat="1" x14ac:dyDescent="0.2"/>
    <row r="143" s="180" customFormat="1" x14ac:dyDescent="0.2"/>
    <row r="144" s="180" customFormat="1" x14ac:dyDescent="0.2"/>
    <row r="145" s="180" customFormat="1" x14ac:dyDescent="0.2"/>
    <row r="146" s="180" customFormat="1" x14ac:dyDescent="0.2"/>
    <row r="147" s="180" customFormat="1" x14ac:dyDescent="0.2"/>
    <row r="148" s="180" customFormat="1" x14ac:dyDescent="0.2"/>
    <row r="149" s="180" customFormat="1" x14ac:dyDescent="0.2"/>
    <row r="150" s="180" customFormat="1" x14ac:dyDescent="0.2"/>
    <row r="151" s="180" customFormat="1" x14ac:dyDescent="0.2"/>
    <row r="152" s="180" customFormat="1" x14ac:dyDescent="0.2"/>
    <row r="153" s="180" customFormat="1" x14ac:dyDescent="0.2"/>
    <row r="154" s="180" customFormat="1" x14ac:dyDescent="0.2"/>
    <row r="155" s="180" customFormat="1" x14ac:dyDescent="0.2"/>
    <row r="156" s="180" customFormat="1" x14ac:dyDescent="0.2"/>
  </sheetData>
  <phoneticPr fontId="4"/>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2A9E4-B298-409B-BB42-99F18CE48693}">
  <sheetPr>
    <tabColor rgb="FFFFFF00"/>
  </sheetPr>
  <dimension ref="A1"/>
  <sheetViews>
    <sheetView workbookViewId="0"/>
  </sheetViews>
  <sheetFormatPr defaultColWidth="8.90625" defaultRowHeight="13" x14ac:dyDescent="0.2"/>
  <cols>
    <col min="1" max="16384" width="8.90625" style="2"/>
  </cols>
  <sheetData/>
  <phoneticPr fontId="4"/>
  <pageMargins left="0.39370078740157483" right="0.39370078740157483" top="0.78740157480314965" bottom="0.39370078740157483" header="0.19685039370078741" footer="0"/>
  <pageSetup paperSize="9" scale="53" orientation="portrait" verticalDpi="0" r:id="rId1"/>
  <headerFooter alignWithMargins="0">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AF372-70F7-426B-8436-0C1D24B789E2}">
  <sheetPr>
    <tabColor rgb="FFFFFFCC"/>
  </sheetPr>
  <dimension ref="A1:AF128"/>
  <sheetViews>
    <sheetView topLeftCell="C21" zoomScale="56" zoomScaleNormal="85" workbookViewId="0"/>
  </sheetViews>
  <sheetFormatPr defaultColWidth="9" defaultRowHeight="15" x14ac:dyDescent="0.2"/>
  <cols>
    <col min="1" max="1" width="50.08984375" style="132" customWidth="1"/>
    <col min="2" max="2" width="29.90625" style="132" customWidth="1"/>
    <col min="3" max="3" width="16.90625" style="42" bestFit="1" customWidth="1"/>
    <col min="4" max="4" width="20.453125" style="18" customWidth="1"/>
    <col min="5" max="5" width="13.90625" style="42" customWidth="1"/>
    <col min="6" max="6" width="11.08984375" style="18" customWidth="1"/>
    <col min="7" max="8" width="15.90625" style="18" bestFit="1" customWidth="1"/>
    <col min="9" max="12" width="9" style="18"/>
    <col min="13" max="13" width="9" style="119"/>
    <col min="14" max="15" width="9" style="18"/>
    <col min="16" max="16" width="53.36328125" style="1" customWidth="1"/>
    <col min="17" max="18" width="29.81640625" style="120" customWidth="1"/>
    <col min="19" max="19" width="3.08984375" style="18" customWidth="1"/>
    <col min="20" max="20" width="23.81640625" style="152" customWidth="1"/>
    <col min="21" max="22" width="23.81640625" style="18" customWidth="1"/>
    <col min="23" max="23" width="23.36328125" style="18" customWidth="1"/>
    <col min="24" max="24" width="3.08984375" style="18" customWidth="1"/>
    <col min="25" max="25" width="13.453125" style="18" customWidth="1"/>
    <col min="26" max="26" width="9" style="18"/>
    <col min="27" max="28" width="13.81640625" style="18" customWidth="1"/>
    <col min="29" max="16384" width="9" style="18"/>
  </cols>
  <sheetData>
    <row r="1" spans="1:32" x14ac:dyDescent="0.2">
      <c r="A1" s="133">
        <f t="shared" ref="A1:A6" si="0">IFERROR(INDEX($U$1:$U$110,MATCH($L1,$Y$1:$Y$110,0),1),"")</f>
        <v>0</v>
      </c>
      <c r="B1" s="134">
        <f t="shared" ref="B1:B25" si="1">IFERROR(INDEX($W$1:$W$110,MATCH($L1,$Y$1:$Y$110,0),1),"")</f>
        <v>0</v>
      </c>
      <c r="C1" s="44"/>
      <c r="N1" s="1" t="s">
        <v>385</v>
      </c>
      <c r="T1" s="147"/>
      <c r="U1" s="122"/>
      <c r="V1" s="122"/>
      <c r="W1" s="122"/>
      <c r="Y1" s="1">
        <v>0</v>
      </c>
    </row>
    <row r="2" spans="1:32" x14ac:dyDescent="0.2">
      <c r="A2" s="135">
        <f t="shared" si="0"/>
        <v>0</v>
      </c>
      <c r="B2" s="134">
        <f t="shared" si="1"/>
        <v>0</v>
      </c>
      <c r="C2" s="44"/>
      <c r="N2" s="1">
        <v>1</v>
      </c>
      <c r="T2" s="147">
        <f t="shared" ref="T2:T5" si="2">IF(OR(P2=$AE$15,P2=$AE$16,P2=$AE$17,P2=$AE$18,P2=$AE$19,P2=$AE$20,P2=$AE$21,P2=$AE$22,P2=$AE$23),P2,T1)</f>
        <v>0</v>
      </c>
      <c r="U2" s="122"/>
      <c r="V2" s="122"/>
      <c r="W2" s="129"/>
      <c r="Y2" s="18">
        <f>IF(N2=0,0,IF(AND(W2&gt;0,W2&lt;&gt;""),MAX($Y$1:Y1)+1,0))</f>
        <v>0</v>
      </c>
      <c r="AA2" s="1" t="s">
        <v>408</v>
      </c>
      <c r="AB2" s="1"/>
      <c r="AC2" s="121" t="s">
        <v>409</v>
      </c>
      <c r="AD2" s="121"/>
      <c r="AE2" s="121"/>
      <c r="AF2" s="121"/>
    </row>
    <row r="3" spans="1:32" ht="15.5" thickBot="1" x14ac:dyDescent="0.35">
      <c r="A3" s="136">
        <f t="shared" si="0"/>
        <v>0</v>
      </c>
      <c r="B3" s="134">
        <f t="shared" si="1"/>
        <v>0</v>
      </c>
      <c r="C3" s="44"/>
      <c r="N3" s="18">
        <f>IF(N2=1,IF(P6=$N$1,0,1),0)</f>
        <v>1</v>
      </c>
      <c r="T3" s="123">
        <f t="shared" si="2"/>
        <v>0</v>
      </c>
      <c r="U3" s="123"/>
      <c r="V3" s="123"/>
      <c r="W3" s="130"/>
      <c r="Y3" s="18">
        <f>IF(N3=0,0,IF(AND(W3&gt;0,W3&lt;&gt;""),MAX($Y$1:Y2)+1,0))</f>
        <v>0</v>
      </c>
      <c r="AA3" s="1" t="s">
        <v>410</v>
      </c>
      <c r="AB3" s="1"/>
      <c r="AC3" s="121" t="s">
        <v>411</v>
      </c>
      <c r="AD3" s="121" t="s">
        <v>412</v>
      </c>
      <c r="AE3" s="121" t="s">
        <v>413</v>
      </c>
      <c r="AF3" s="121" t="s">
        <v>414</v>
      </c>
    </row>
    <row r="4" spans="1:32" ht="16" customHeight="1" thickTop="1" x14ac:dyDescent="0.2">
      <c r="A4" s="137">
        <f>IFERROR(INDEX($U$1:$U$110,MATCH($L4,$Y$1:$Y$110,0),1),"")</f>
        <v>0</v>
      </c>
      <c r="B4" s="138" t="str">
        <f t="shared" si="1"/>
        <v>（単位：千円）</v>
      </c>
      <c r="C4" s="44"/>
      <c r="H4" s="49" t="s">
        <v>164</v>
      </c>
      <c r="L4" s="1">
        <v>1</v>
      </c>
      <c r="N4" s="18">
        <f t="shared" ref="N4:N67" si="3">IF(N3=1,IF(P7=$N$1,0,1),0)</f>
        <v>1</v>
      </c>
      <c r="R4" s="120" t="s">
        <v>512</v>
      </c>
      <c r="T4" s="148">
        <f t="shared" si="2"/>
        <v>0</v>
      </c>
      <c r="U4" s="124"/>
      <c r="V4" s="124"/>
      <c r="W4" s="131" t="str">
        <f>R4</f>
        <v>（単位：千円）</v>
      </c>
      <c r="Y4" s="18">
        <f>IF(N4=0,0,IF(AND(W4&gt;0,W4&lt;&gt;""),MAX($Y$1:Y3)+1,0))</f>
        <v>1</v>
      </c>
      <c r="AA4" s="1"/>
      <c r="AB4" s="1"/>
      <c r="AC4" s="121" t="s">
        <v>415</v>
      </c>
      <c r="AD4" s="121" t="s">
        <v>416</v>
      </c>
      <c r="AE4" s="121" t="s">
        <v>417</v>
      </c>
      <c r="AF4" s="121" t="s">
        <v>418</v>
      </c>
    </row>
    <row r="5" spans="1:32" ht="16" customHeight="1" x14ac:dyDescent="0.2">
      <c r="A5" s="139">
        <f t="shared" si="0"/>
        <v>0</v>
      </c>
      <c r="B5" s="140" t="str">
        <f t="shared" si="1"/>
        <v>当 期</v>
      </c>
      <c r="C5" s="44" t="s">
        <v>165</v>
      </c>
      <c r="D5" s="42" t="s">
        <v>166</v>
      </c>
      <c r="E5" s="42" t="s">
        <v>167</v>
      </c>
      <c r="F5" s="42" t="s">
        <v>168</v>
      </c>
      <c r="G5" s="18" t="s">
        <v>169</v>
      </c>
      <c r="H5" s="49" t="s">
        <v>170</v>
      </c>
      <c r="L5" s="18">
        <f t="shared" ref="L5:L66" si="4">L4+1</f>
        <v>2</v>
      </c>
      <c r="N5" s="18">
        <f t="shared" si="3"/>
        <v>1</v>
      </c>
      <c r="Q5" s="120" t="s">
        <v>461</v>
      </c>
      <c r="R5" s="120" t="s">
        <v>462</v>
      </c>
      <c r="T5" s="149">
        <f t="shared" si="2"/>
        <v>0</v>
      </c>
      <c r="U5" s="125"/>
      <c r="V5" s="125" t="s">
        <v>406</v>
      </c>
      <c r="W5" s="125" t="str">
        <f>R5</f>
        <v>当 期</v>
      </c>
      <c r="Y5" s="18">
        <f>IF(N5=0,0,IF(AND(W5&gt;0,W5&lt;&gt;""),MAX($Y$1:Y4)+1,0))</f>
        <v>2</v>
      </c>
      <c r="AA5" s="1"/>
      <c r="AB5" s="1"/>
      <c r="AC5" s="121" t="s">
        <v>419</v>
      </c>
      <c r="AD5" s="121" t="s">
        <v>420</v>
      </c>
      <c r="AE5" s="121" t="s">
        <v>421</v>
      </c>
      <c r="AF5" s="121" t="s">
        <v>422</v>
      </c>
    </row>
    <row r="6" spans="1:32" ht="16" customHeight="1" x14ac:dyDescent="0.2">
      <c r="A6" s="141" t="str">
        <f t="shared" si="0"/>
        <v>現金及び預金</v>
      </c>
      <c r="B6" s="142">
        <f t="shared" si="1"/>
        <v>15170679</v>
      </c>
      <c r="C6" s="44"/>
      <c r="D6" s="18" t="str">
        <f>IF(A6="","",IFERROR(VLOOKUP(A6,科目対照表!$C$6:$F$114,科目対照表!$F$4,0),""))</f>
        <v>短期（３ヶ月以内）円建て預金（BBB-格以上）</v>
      </c>
      <c r="E6" s="45" t="str">
        <f>IF(A6="","",IFERROR(VLOOKUP(A6,科目対照表!$C$6:$H$114,科目対照表!$H$4,0),""))</f>
        <v>Y</v>
      </c>
      <c r="F6" s="18">
        <f>IF(D6="","",IF(E6="Y",IF(C6="",MAX($F$5:F5)+1,""),""))</f>
        <v>1</v>
      </c>
      <c r="G6" s="18" t="str">
        <f>IF(D6="","",IF(E6="Y",IF(C6="Y",MAX($G$5:G5)+1,""),""))</f>
        <v/>
      </c>
      <c r="H6" s="18" t="str">
        <f>IF(D6="","",IF(E6="",IF(C6="",MAX($H$5:H5)+1,""),""))</f>
        <v/>
      </c>
      <c r="L6" s="18">
        <f t="shared" si="4"/>
        <v>3</v>
      </c>
      <c r="N6" s="18">
        <f t="shared" si="3"/>
        <v>1</v>
      </c>
      <c r="Q6" s="120" t="s">
        <v>463</v>
      </c>
      <c r="R6" s="120" t="s">
        <v>464</v>
      </c>
      <c r="T6" s="150">
        <f>IF(OR(P6=$AE$15,P6=$AE$16,P6=$AE$17,P6=$AE$18,P6=$AE$19,P6=$AE$20,P6=$AE$21,P6=$AE$22,P6=$AE$23),P6,T5)</f>
        <v>0</v>
      </c>
      <c r="U6" s="126"/>
      <c r="V6" s="126" t="str" cm="1">
        <f t="array" ref="V6">_xlfn.IFS(IFERROR(SEARCH("△",S6),0)&gt;0,SUBSTITUTE(S6,"△","-"),S6="","",TRUE,S6)</f>
        <v/>
      </c>
      <c r="W6" s="126" t="str" cm="1">
        <f t="array" ref="W6">IFERROR(_xlfn.IFS(LEFT(V6,1)="※",VALUE(RIGHT(V6,LEN(V6)-FIND("★",SUBSTITUTE(V6," ","★",LEN(V6)-LEN(SUBSTITUTE(V6," ","")))))),OR(V6="－",V6="-"),0,TRUE,VALUE(V6)),"")</f>
        <v/>
      </c>
      <c r="Y6" s="18">
        <f>IF(N6=0,0,IF(AND(W6&gt;0,W6&lt;&gt;""),MAX($Y$1:Y5)+1,0))</f>
        <v>0</v>
      </c>
      <c r="AA6" s="1"/>
      <c r="AB6" s="1"/>
      <c r="AC6" s="121" t="s">
        <v>423</v>
      </c>
      <c r="AD6" s="121" t="s">
        <v>430</v>
      </c>
      <c r="AE6" s="121" t="s">
        <v>431</v>
      </c>
      <c r="AF6" s="121" t="s">
        <v>429</v>
      </c>
    </row>
    <row r="7" spans="1:32" ht="16" customHeight="1" x14ac:dyDescent="0.2">
      <c r="A7" s="143" t="str">
        <f>IFERROR(INDEX($U$1:$U$110,MATCH($L7,$Y$1:$Y$110,0),1),"")</f>
        <v>信託現金及び信託預金</v>
      </c>
      <c r="B7" s="142">
        <f>IFERROR(INDEX($W$1:$W$110,MATCH($L7,$Y$1:$Y$110,0),1),"")</f>
        <v>5926972</v>
      </c>
      <c r="C7" s="44"/>
      <c r="D7" s="18" t="str">
        <f>IF(A7="","",IFERROR(VLOOKUP(A7,科目対照表!$C$6:$F$114,科目対照表!$F$4,0),""))</f>
        <v>短期（３ヶ月以内）円建て預金（BBB-格以上）</v>
      </c>
      <c r="E7" s="45" t="str">
        <f>IF(A7="","",IFERROR(VLOOKUP(A7,科目対照表!$C$6:$H$114,科目対照表!$H$4,0),""))</f>
        <v>Y</v>
      </c>
      <c r="F7" s="18">
        <f>IF(D7="","",IF(E7="Y",IF(C7="",MAX($F$5:F6)+1,""),""))</f>
        <v>2</v>
      </c>
      <c r="G7" s="18" t="str">
        <f>IF(D7="","",IF(E7="Y",IF(C7="Y",MAX($G$5:G6)+1,""),""))</f>
        <v/>
      </c>
      <c r="H7" s="18" t="str">
        <f>IF(D7="","",IF(E7="",IF(C7="",MAX($H$5:H6)+1,""),""))</f>
        <v/>
      </c>
      <c r="L7" s="18">
        <f t="shared" si="4"/>
        <v>4</v>
      </c>
      <c r="N7" s="18">
        <f t="shared" si="3"/>
        <v>1</v>
      </c>
      <c r="P7" s="1" t="s">
        <v>171</v>
      </c>
      <c r="T7" s="126">
        <f t="shared" ref="T7:T67" si="5">IF(OR(P7=$AE$15,P7=$AE$16,P7=$AE$17,P7=$AE$18,P7=$AE$19,P7=$AE$20,P7=$AE$21,P7=$AE$22,P7=$AE$23),P7,T6)</f>
        <v>0</v>
      </c>
      <c r="U7" s="153" t="str">
        <f>IF(OR(P7=$AA$14,P7=$AA$15,P7=$AA$16,P7=$AA$17,P7=$AA$18,P7=$AA$19,P7=$AA$20,P7=$AB$14,P7=$AB$15,P7=$AB$16,P7=$AB$17,P7=$AB$18,P7=$AB$19,P7=$AB$20),T7&amp;P7,P7)</f>
        <v>資産の部</v>
      </c>
      <c r="V7" s="126" t="str" cm="1">
        <f t="array" ref="V7">_xlfn.IFS(IFERROR(SEARCH("△",S7),0)&gt;0,SUBSTITUTE(S7,"△","-"),S7="","",TRUE,S7)</f>
        <v/>
      </c>
      <c r="W7" s="126" t="str" cm="1">
        <f t="array" ref="W7">IFERROR(_xlfn.IFS(LEFT(V7,1)="※",VALUE(RIGHT(V7,LEN(V7)-FIND("★",SUBSTITUTE(V7," ","★",LEN(V7)-LEN(SUBSTITUTE(V7," ","")))))),OR(V7="－",V7="-"),0,TRUE,VALUE(V7)),"")</f>
        <v/>
      </c>
      <c r="Y7" s="18">
        <f>IF(N7=0,0,IF(AND(W7&gt;0,W7&lt;&gt;""),MAX($Y$1:Y6)+1,0))</f>
        <v>0</v>
      </c>
      <c r="AA7" s="1"/>
      <c r="AB7" s="1"/>
      <c r="AC7" s="121" t="s">
        <v>435</v>
      </c>
      <c r="AD7" s="121" t="s">
        <v>424</v>
      </c>
      <c r="AE7" s="121" t="s">
        <v>432</v>
      </c>
      <c r="AF7" s="121" t="s">
        <v>425</v>
      </c>
    </row>
    <row r="8" spans="1:32" ht="16" customHeight="1" x14ac:dyDescent="0.2">
      <c r="A8" s="143" t="str">
        <f t="shared" ref="A8:A71" si="6">IFERROR(INDEX($U$1:$U$110,MATCH($L8,$Y$1:$Y$110,0),1),"")</f>
        <v>営業未収入金</v>
      </c>
      <c r="B8" s="142">
        <f t="shared" si="1"/>
        <v>680509</v>
      </c>
      <c r="C8" s="52"/>
      <c r="D8" s="18" t="str">
        <f>IF(A8="","",IFERROR(VLOOKUP(A8,科目対照表!$C$6:$F$114,科目対照表!$F$4,0),""))</f>
        <v>法人等</v>
      </c>
      <c r="E8" s="45" t="str">
        <f>IF(A8="","",IFERROR(VLOOKUP(A8,科目対照表!$C$6:$H$114,科目対照表!$H$4,0),""))</f>
        <v>Y</v>
      </c>
      <c r="F8" s="18">
        <f>IF(D8="","",IF(E8="Y",IF(C8="",MAX($F$5:F7)+1,""),""))</f>
        <v>3</v>
      </c>
      <c r="G8" s="18" t="str">
        <f>IF(D8="","",IF(E8="Y",IF(C8="Y",MAX($G$5:G7)+1,""),""))</f>
        <v/>
      </c>
      <c r="H8" s="18" t="str">
        <f>IF(D8="","",IF(E8="",IF(C8="",MAX($H$5:H7)+1,""),""))</f>
        <v/>
      </c>
      <c r="L8" s="18">
        <f t="shared" si="4"/>
        <v>5</v>
      </c>
      <c r="N8" s="18">
        <f t="shared" si="3"/>
        <v>1</v>
      </c>
      <c r="P8" s="1" t="s">
        <v>172</v>
      </c>
      <c r="T8" s="127" t="str">
        <f t="shared" si="5"/>
        <v>流動資産</v>
      </c>
      <c r="U8" s="153" t="str">
        <f t="shared" ref="U8:U71" si="7">IF(OR(P8=$AA$14,P8=$AA$15,P8=$AA$16,P8=$AA$17,P8=$AA$18,P8=$AA$19,P8=$AA$20,P8=$AB$14,P8=$AB$15,P8=$AB$16,P8=$AB$17,P8=$AB$18,P8=$AB$19,P8=$AB$20),T8&amp;P8,P8)</f>
        <v>流動資産</v>
      </c>
      <c r="V8" s="127" t="str">
        <f>ASC(R8)</f>
        <v/>
      </c>
      <c r="W8" s="127" t="str">
        <f>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8,$AA$3,"-"),$AC$3,""),$AC$4,""),$AC$5,""),$AC$6,""),$AD$3,""),$AD$4,""),$AD$5,""),$AD$6,""),$AD$7,""),$AD$8,""),$AD$9,""),$AE$3,""),$AE$4,""),$AE$5,""),$AF$3,""),$AF$4,""),$AF$5,""),$AF$6,""),$AF$7,""),$AF$8,""),$AF$9,""),$AE$6,""),$AE$7,""),$AE$8,""),$AE$9,""),$AC$7,""),$AC$8,""),$AC$9,""),$AA$4,"")," ",""),"　",""),"  ","")*$AA$12/1000,"")</f>
        <v/>
      </c>
      <c r="Y8" s="18">
        <f>IF(N8=0,0,IF(AND(W8&gt;0,W8&lt;&gt;""),MAX($Y$1:Y7)+1,0))</f>
        <v>0</v>
      </c>
      <c r="AA8" s="1"/>
      <c r="AB8" s="1"/>
      <c r="AC8" s="121"/>
      <c r="AD8" s="121" t="s">
        <v>426</v>
      </c>
      <c r="AE8" s="121" t="s">
        <v>433</v>
      </c>
      <c r="AF8" s="121" t="s">
        <v>427</v>
      </c>
    </row>
    <row r="9" spans="1:32" ht="16" customHeight="1" x14ac:dyDescent="0.2">
      <c r="A9" s="143" t="str">
        <f t="shared" si="6"/>
        <v>前払費用</v>
      </c>
      <c r="B9" s="142">
        <f t="shared" si="1"/>
        <v>707110</v>
      </c>
      <c r="C9" s="52"/>
      <c r="D9" s="18" t="str">
        <f>IF(A9="","",IFERROR(VLOOKUP(A9,科目対照表!$C$6:$F$114,科目対照表!$F$4,0),""))</f>
        <v>法人等</v>
      </c>
      <c r="E9" s="45" t="str">
        <f>IF(A9="","",IFERROR(VLOOKUP(A9,科目対照表!$C$6:$H$114,科目対照表!$H$4,0),""))</f>
        <v>Y</v>
      </c>
      <c r="F9" s="18">
        <f>IF(D9="","",IF(E9="Y",IF(C9="",MAX($F$5:F8)+1,""),""))</f>
        <v>4</v>
      </c>
      <c r="G9" s="18" t="str">
        <f>IF(D9="","",IF(E9="Y",IF(C9="Y",MAX($G$5:G8)+1,""),""))</f>
        <v/>
      </c>
      <c r="H9" s="18" t="str">
        <f>IF(D9="","",IF(E9="",IF(C9="",MAX($H$5:H8)+1,""),""))</f>
        <v/>
      </c>
      <c r="L9" s="18">
        <f t="shared" si="4"/>
        <v>6</v>
      </c>
      <c r="N9" s="18">
        <f t="shared" si="3"/>
        <v>1</v>
      </c>
      <c r="P9" s="1" t="s">
        <v>467</v>
      </c>
      <c r="Q9" s="120">
        <v>16624331</v>
      </c>
      <c r="R9" s="120">
        <v>15170679</v>
      </c>
      <c r="T9" s="127" t="str">
        <f t="shared" si="5"/>
        <v>流動資産</v>
      </c>
      <c r="U9" s="153" t="str">
        <f t="shared" si="7"/>
        <v>現金及び預金</v>
      </c>
      <c r="V9" s="127" t="str">
        <f>ASC(R9)</f>
        <v>15170679</v>
      </c>
      <c r="W9" s="127">
        <f t="shared" ref="W9:W72" si="8">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9,$AA$3,"-"),$AC$3,""),$AC$4,""),$AC$5,""),$AC$6,""),$AD$3,""),$AD$4,""),$AD$5,""),$AD$6,""),$AD$7,""),$AD$8,""),$AD$9,""),$AE$3,""),$AE$4,""),$AE$5,""),$AF$3,""),$AF$4,""),$AF$5,""),$AF$6,""),$AF$7,""),$AF$8,""),$AF$9,""),$AE$6,""),$AE$7,""),$AE$8,""),$AE$9,""),$AC$7,""),$AC$8,""),$AC$9,""),$AA$4,"")," ",""),"　",""),"  ","")*$AA$12/1000,"")</f>
        <v>15170679</v>
      </c>
      <c r="Y9" s="18">
        <f>IF(N9=0,0,IF(AND(W9&gt;0,W9&lt;&gt;""),MAX($Y$1:Y8)+1,0))</f>
        <v>3</v>
      </c>
      <c r="AA9" s="121"/>
      <c r="AB9" s="121"/>
      <c r="AC9" s="121"/>
      <c r="AD9" s="121" t="s">
        <v>428</v>
      </c>
      <c r="AE9" s="121" t="s">
        <v>434</v>
      </c>
      <c r="AF9" s="121"/>
    </row>
    <row r="10" spans="1:32" ht="16" customHeight="1" x14ac:dyDescent="0.2">
      <c r="A10" s="143" t="str">
        <f t="shared" si="6"/>
        <v>未収還付法人税等</v>
      </c>
      <c r="B10" s="142">
        <f t="shared" si="1"/>
        <v>14171</v>
      </c>
      <c r="C10" s="52"/>
      <c r="D10" s="18" t="str">
        <f>IF(A10="","",IFERROR(VLOOKUP(A10,科目対照表!$C$6:$F$114,科目対照表!$F$4,0),""))</f>
        <v>-</v>
      </c>
      <c r="E10" s="45" t="str">
        <f>IF(A10="","",IFERROR(VLOOKUP(A10,科目対照表!$C$6:$H$114,科目対照表!$H$4,0),""))</f>
        <v>Y</v>
      </c>
      <c r="F10" s="18">
        <f>IF(D10="","",IF(E10="Y",IF(C10="",MAX($F$5:F9)+1,""),""))</f>
        <v>5</v>
      </c>
      <c r="G10" s="18" t="str">
        <f>IF(D10="","",IF(E10="Y",IF(C10="Y",MAX($G$5:G9)+1,""),""))</f>
        <v/>
      </c>
      <c r="H10" s="18" t="str">
        <f>IF(D10="","",IF(E10="",IF(C10="",MAX($H$5:H9)+1,""),""))</f>
        <v/>
      </c>
      <c r="L10" s="18">
        <f t="shared" si="4"/>
        <v>7</v>
      </c>
      <c r="N10" s="18">
        <f t="shared" si="3"/>
        <v>1</v>
      </c>
      <c r="P10" s="1" t="s">
        <v>468</v>
      </c>
      <c r="Q10" s="120">
        <v>4581403</v>
      </c>
      <c r="R10" s="120">
        <v>5926972</v>
      </c>
      <c r="T10" s="127" t="str">
        <f t="shared" si="5"/>
        <v>流動資産</v>
      </c>
      <c r="U10" s="153" t="str">
        <f t="shared" si="7"/>
        <v>信託現金及び信託預金</v>
      </c>
      <c r="V10" s="127" t="str">
        <f t="shared" ref="V10:V72" si="9">ASC(R10)</f>
        <v>5926972</v>
      </c>
      <c r="W10" s="127">
        <f t="shared" si="8"/>
        <v>5926972</v>
      </c>
      <c r="Y10" s="18">
        <f>IF(N10=0,0,IF(AND(W10&gt;0,W10&lt;&gt;""),MAX($Y$1:Y9)+1,0))</f>
        <v>4</v>
      </c>
    </row>
    <row r="11" spans="1:32" ht="16" customHeight="1" x14ac:dyDescent="0.2">
      <c r="A11" s="143" t="str">
        <f t="shared" si="6"/>
        <v>流動資産その他</v>
      </c>
      <c r="B11" s="142">
        <f t="shared" si="1"/>
        <v>21384</v>
      </c>
      <c r="C11" s="52"/>
      <c r="D11" s="18" t="str">
        <f>IF(A11="","",IFERROR(VLOOKUP(A11,科目対照表!$C$6:$F$114,科目対照表!$F$4,0),""))</f>
        <v>法人等</v>
      </c>
      <c r="E11" s="45" t="str">
        <f>IF(A11="","",IFERROR(VLOOKUP(A11,科目対照表!$C$6:$H$114,科目対照表!$H$4,0),""))</f>
        <v>Y</v>
      </c>
      <c r="F11" s="18">
        <f>IF(D11="","",IF(E11="Y",IF(C11="",MAX($F$5:F10)+1,""),""))</f>
        <v>6</v>
      </c>
      <c r="G11" s="18" t="str">
        <f>IF(D11="","",IF(E11="Y",IF(C11="Y",MAX($G$5:G10)+1,""),""))</f>
        <v/>
      </c>
      <c r="H11" s="18" t="str">
        <f>IF(D11="","",IF(E11="",IF(C11="",MAX($H$5:H10)+1,""),""))</f>
        <v/>
      </c>
      <c r="L11" s="18">
        <f t="shared" si="4"/>
        <v>8</v>
      </c>
      <c r="N11" s="18">
        <f t="shared" si="3"/>
        <v>1</v>
      </c>
      <c r="P11" s="1" t="s">
        <v>175</v>
      </c>
      <c r="Q11" s="120">
        <v>744238</v>
      </c>
      <c r="R11" s="120">
        <v>680509</v>
      </c>
      <c r="T11" s="127" t="str">
        <f t="shared" si="5"/>
        <v>流動資産</v>
      </c>
      <c r="U11" s="153" t="str">
        <f t="shared" si="7"/>
        <v>営業未収入金</v>
      </c>
      <c r="V11" s="127" t="str">
        <f t="shared" si="9"/>
        <v>680509</v>
      </c>
      <c r="W11" s="127">
        <f>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11,$AA$3,"-"),$AC$3,""),$AC$4,""),$AC$5,""),$AC$6,""),$AD$3,""),$AD$4,""),$AD$5,""),$AD$6,""),$AD$7,""),$AD$8,""),$AD$9,""),$AE$3,""),$AE$4,""),$AE$5,""),$AF$3,""),$AF$4,""),$AF$5,""),$AF$6,""),$AF$7,""),$AF$8,""),$AF$9,""),$AE$6,""),$AE$7,""),$AE$8,""),$AE$9,""),$AC$7,""),$AC$8,""),$AC$9,""),$AA$4,"")," ",""),"　",""),"  ","")*$AA$12/1000,"")</f>
        <v>680509</v>
      </c>
      <c r="Y11" s="18">
        <f>IF(N11=0,0,IF(AND(W11&gt;0,W11&lt;&gt;""),MAX($Y$1:Y10)+1,0))</f>
        <v>5</v>
      </c>
      <c r="AA11" s="44" t="s">
        <v>436</v>
      </c>
    </row>
    <row r="12" spans="1:32" ht="16" customHeight="1" x14ac:dyDescent="0.2">
      <c r="A12" s="143" t="str">
        <f t="shared" si="6"/>
        <v>流動資産合計</v>
      </c>
      <c r="B12" s="142">
        <f t="shared" si="1"/>
        <v>22520829</v>
      </c>
      <c r="C12" s="52"/>
      <c r="D12" s="18" t="str">
        <f>IF(A12="","",IFERROR(VLOOKUP(A12,科目対照表!$C$6:$F$114,科目対照表!$F$4,0),""))</f>
        <v/>
      </c>
      <c r="E12" s="45" t="str">
        <f>IF(A12="","",IFERROR(VLOOKUP(A12,科目対照表!$C$6:$H$114,科目対照表!$H$4,0),""))</f>
        <v/>
      </c>
      <c r="F12" s="18" t="str">
        <f>IF(D12="","",IF(E12="Y",IF(C12="",MAX($F$5:F11)+1,""),""))</f>
        <v/>
      </c>
      <c r="G12" s="18" t="str">
        <f>IF(D12="","",IF(E12="Y",IF(C12="Y",MAX($G$5:G11)+1,""),""))</f>
        <v/>
      </c>
      <c r="H12" s="18" t="str">
        <f>IF(D12="","",IF(E12="",IF(C12="",MAX($H$5:H11)+1,""),""))</f>
        <v/>
      </c>
      <c r="L12" s="18">
        <f t="shared" si="4"/>
        <v>9</v>
      </c>
      <c r="N12" s="18">
        <f t="shared" si="3"/>
        <v>1</v>
      </c>
      <c r="P12" s="1" t="s">
        <v>469</v>
      </c>
      <c r="Q12" s="120" t="s">
        <v>454</v>
      </c>
      <c r="R12" s="120" t="s">
        <v>454</v>
      </c>
      <c r="T12" s="127" t="str">
        <f t="shared" si="5"/>
        <v>流動資産</v>
      </c>
      <c r="U12" s="153" t="str">
        <f t="shared" si="7"/>
        <v>有価証券</v>
      </c>
      <c r="V12" s="127" t="str">
        <f t="shared" si="9"/>
        <v>-</v>
      </c>
      <c r="W12" s="127" t="str">
        <f t="shared" si="8"/>
        <v/>
      </c>
      <c r="Y12" s="18">
        <f>IF(N12=0,0,IF(AND(W12&gt;0,W12&lt;&gt;""),MAX($Y$1:Y11)+1,0))</f>
        <v>0</v>
      </c>
      <c r="AA12" s="128">
        <v>1000</v>
      </c>
    </row>
    <row r="13" spans="1:32" ht="16" customHeight="1" x14ac:dyDescent="0.2">
      <c r="A13" s="143" t="str">
        <f t="shared" si="6"/>
        <v>工具、器具及び備品</v>
      </c>
      <c r="B13" s="142">
        <f t="shared" si="1"/>
        <v>19094</v>
      </c>
      <c r="C13" s="52"/>
      <c r="D13" s="18" t="str">
        <f>IF(A13="","",IFERROR(VLOOKUP(A13,科目対照表!$C$6:$F$114,科目対照表!$F$4,0),""))</f>
        <v/>
      </c>
      <c r="E13" s="45" t="str">
        <f>IF(A13="","",IFERROR(VLOOKUP(A13,科目対照表!$C$6:$H$114,科目対照表!$H$4,0),""))</f>
        <v/>
      </c>
      <c r="F13" s="18" t="str">
        <f>IF(D13="","",IF(E13="Y",IF(C13="",MAX($F$5:F12)+1,""),""))</f>
        <v/>
      </c>
      <c r="G13" s="18" t="str">
        <f>IF(D13="","",IF(E13="Y",IF(C13="Y",MAX($G$5:G12)+1,""),""))</f>
        <v/>
      </c>
      <c r="H13" s="18" t="str">
        <f>IF(D13="","",IF(E13="",IF(C13="",MAX($H$5:H12)+1,""),""))</f>
        <v/>
      </c>
      <c r="L13" s="18">
        <f t="shared" si="4"/>
        <v>10</v>
      </c>
      <c r="N13" s="18">
        <f t="shared" si="3"/>
        <v>1</v>
      </c>
      <c r="P13" s="1" t="s">
        <v>236</v>
      </c>
      <c r="Q13" s="120">
        <v>441514</v>
      </c>
      <c r="R13" s="120">
        <v>707110</v>
      </c>
      <c r="T13" s="127" t="str">
        <f t="shared" si="5"/>
        <v>流動資産</v>
      </c>
      <c r="U13" s="153" t="str">
        <f t="shared" si="7"/>
        <v>前払費用</v>
      </c>
      <c r="V13" s="127" t="str">
        <f t="shared" si="9"/>
        <v>707110</v>
      </c>
      <c r="W13" s="127">
        <f t="shared" si="8"/>
        <v>707110</v>
      </c>
      <c r="Y13" s="18">
        <f>IF(N13=0,0,IF(AND(W13&gt;0,W13&lt;&gt;""),MAX($Y$1:Y12)+1,0))</f>
        <v>6</v>
      </c>
    </row>
    <row r="14" spans="1:32" ht="16" customHeight="1" x14ac:dyDescent="0.2">
      <c r="A14" s="143" t="str">
        <f t="shared" si="6"/>
        <v>工具、器具及び備品（純額）</v>
      </c>
      <c r="B14" s="142">
        <f t="shared" si="1"/>
        <v>18591</v>
      </c>
      <c r="C14" s="52"/>
      <c r="D14" s="18" t="str">
        <f>IF(A14="","",IFERROR(VLOOKUP(A14,科目対照表!$C$6:$F$114,科目対照表!$F$4,0),""))</f>
        <v>不動産</v>
      </c>
      <c r="E14" s="45" t="str">
        <f>IF(A14="","",IFERROR(VLOOKUP(A14,科目対照表!$C$6:$H$114,科目対照表!$H$4,0),""))</f>
        <v>Y</v>
      </c>
      <c r="F14" s="18">
        <f>IF(D14="","",IF(E14="Y",IF(C14="",MAX($F$5:F13)+1,""),""))</f>
        <v>7</v>
      </c>
      <c r="G14" s="18" t="str">
        <f>IF(D14="","",IF(E14="Y",IF(C14="Y",MAX($G$5:G13)+1,""),""))</f>
        <v/>
      </c>
      <c r="H14" s="18" t="str">
        <f>IF(D14="","",IF(E14="",IF(C14="",MAX($H$5:H13)+1,""),""))</f>
        <v/>
      </c>
      <c r="L14" s="18">
        <f t="shared" si="4"/>
        <v>11</v>
      </c>
      <c r="N14" s="18">
        <f t="shared" si="3"/>
        <v>1</v>
      </c>
      <c r="P14" s="1" t="s">
        <v>470</v>
      </c>
      <c r="Q14" s="120">
        <v>4791</v>
      </c>
      <c r="R14" s="120">
        <v>14171</v>
      </c>
      <c r="T14" s="127" t="str">
        <f t="shared" si="5"/>
        <v>流動資産</v>
      </c>
      <c r="U14" s="153" t="str">
        <f t="shared" si="7"/>
        <v>未収還付法人税等</v>
      </c>
      <c r="V14" s="127" t="str">
        <f t="shared" si="9"/>
        <v>14171</v>
      </c>
      <c r="W14" s="127">
        <f t="shared" si="8"/>
        <v>14171</v>
      </c>
      <c r="Y14" s="18">
        <f>IF(N14=0,0,IF(AND(W14&gt;0,W14&lt;&gt;""),MAX($Y$1:Y13)+1,0))</f>
        <v>7</v>
      </c>
      <c r="AA14" s="18" t="s">
        <v>246</v>
      </c>
      <c r="AB14" s="18" t="s">
        <v>438</v>
      </c>
      <c r="AD14" s="18" t="s">
        <v>441</v>
      </c>
    </row>
    <row r="15" spans="1:32" ht="16" customHeight="1" x14ac:dyDescent="0.2">
      <c r="A15" s="143" t="str">
        <f t="shared" si="6"/>
        <v>信託建物</v>
      </c>
      <c r="B15" s="142">
        <f t="shared" si="1"/>
        <v>100599189</v>
      </c>
      <c r="C15" s="52"/>
      <c r="D15" s="18" t="str">
        <f>IF(A15="","",IFERROR(VLOOKUP(A15,科目対照表!$C$6:$F$114,科目対照表!$F$4,0),""))</f>
        <v/>
      </c>
      <c r="E15" s="45" t="str">
        <f>IF(A15="","",IFERROR(VLOOKUP(A15,科目対照表!$C$6:$H$114,科目対照表!$H$4,0),""))</f>
        <v/>
      </c>
      <c r="F15" s="18" t="str">
        <f>IF(D15="","",IF(E15="Y",IF(C15="",MAX($F$5:F14)+1,""),""))</f>
        <v/>
      </c>
      <c r="G15" s="18" t="str">
        <f>IF(D15="","",IF(E15="Y",IF(C15="Y",MAX($G$5:G14)+1,""),""))</f>
        <v/>
      </c>
      <c r="H15" s="18" t="str">
        <f>IF(D15="","",IF(E15="",IF(C15="",MAX($H$5:H14)+1,""),""))</f>
        <v/>
      </c>
      <c r="L15" s="18">
        <f t="shared" si="4"/>
        <v>12</v>
      </c>
      <c r="N15" s="18">
        <f t="shared" si="3"/>
        <v>1</v>
      </c>
      <c r="P15" s="1" t="s">
        <v>471</v>
      </c>
      <c r="Q15" s="120" t="s">
        <v>454</v>
      </c>
      <c r="R15" s="120" t="s">
        <v>454</v>
      </c>
      <c r="T15" s="127" t="str">
        <f t="shared" si="5"/>
        <v>流動資産</v>
      </c>
      <c r="U15" s="153" t="str">
        <f t="shared" si="7"/>
        <v>未収消費税等</v>
      </c>
      <c r="V15" s="127" t="str">
        <f t="shared" si="9"/>
        <v>-</v>
      </c>
      <c r="W15" s="127" t="str">
        <f t="shared" si="8"/>
        <v/>
      </c>
      <c r="Y15" s="18">
        <f>IF(N15=0,0,IF(AND(W15&gt;0,W15&lt;&gt;""),MAX($Y$1:Y14)+1,0))</f>
        <v>0</v>
      </c>
      <c r="AA15" s="18" t="s">
        <v>407</v>
      </c>
      <c r="AB15" s="18" t="s">
        <v>439</v>
      </c>
      <c r="AE15" s="18" t="s">
        <v>172</v>
      </c>
    </row>
    <row r="16" spans="1:32" ht="16" customHeight="1" x14ac:dyDescent="0.2">
      <c r="A16" s="143" t="str">
        <f t="shared" si="6"/>
        <v>信託建物（純額）</v>
      </c>
      <c r="B16" s="142">
        <f t="shared" si="1"/>
        <v>72147614</v>
      </c>
      <c r="C16" s="52"/>
      <c r="D16" s="18" t="str">
        <f>IF(A16="","",IFERROR(VLOOKUP(A16,科目対照表!$C$6:$F$114,科目対照表!$F$4,0),""))</f>
        <v>不動産</v>
      </c>
      <c r="E16" s="45" t="str">
        <f>IF(A16="","",IFERROR(VLOOKUP(A16,科目対照表!$C$6:$H$114,科目対照表!$H$4,0),""))</f>
        <v>Y</v>
      </c>
      <c r="F16" s="18">
        <f>IF(D16="","",IF(E16="Y",IF(C16="",MAX($F$5:F15)+1,""),""))</f>
        <v>8</v>
      </c>
      <c r="G16" s="18" t="str">
        <f>IF(D16="","",IF(E16="Y",IF(C16="Y",MAX($G$5:G15)+1,""),""))</f>
        <v/>
      </c>
      <c r="H16" s="18" t="str">
        <f>IF(D16="","",IF(E16="",IF(C16="",MAX($H$5:H15)+1,""),""))</f>
        <v/>
      </c>
      <c r="L16" s="18">
        <f t="shared" si="4"/>
        <v>13</v>
      </c>
      <c r="N16" s="18">
        <f t="shared" si="3"/>
        <v>1</v>
      </c>
      <c r="P16" s="1" t="s">
        <v>472</v>
      </c>
      <c r="Q16" s="120" t="s">
        <v>454</v>
      </c>
      <c r="R16" s="120" t="s">
        <v>454</v>
      </c>
      <c r="T16" s="127" t="str">
        <f t="shared" si="5"/>
        <v>流動資産</v>
      </c>
      <c r="U16" s="153" t="str">
        <f t="shared" si="7"/>
        <v>立替金</v>
      </c>
      <c r="V16" s="127" t="str">
        <f t="shared" si="9"/>
        <v>-</v>
      </c>
      <c r="W16" s="127" t="str">
        <f t="shared" si="8"/>
        <v/>
      </c>
      <c r="Y16" s="18">
        <f>IF(N16=0,0,IF(AND(W16&gt;0,W16&lt;&gt;""),MAX($Y$1:Y15)+1,0))</f>
        <v>0</v>
      </c>
      <c r="AB16" s="18" t="s">
        <v>440</v>
      </c>
      <c r="AE16" s="18" t="s">
        <v>181</v>
      </c>
    </row>
    <row r="17" spans="1:31" ht="16" customHeight="1" x14ac:dyDescent="0.2">
      <c r="A17" s="143" t="str">
        <f t="shared" si="6"/>
        <v>信託構築物</v>
      </c>
      <c r="B17" s="142">
        <f t="shared" si="1"/>
        <v>839978</v>
      </c>
      <c r="C17" s="52"/>
      <c r="D17" s="18" t="str">
        <f>IF(A17="","",IFERROR(VLOOKUP(A17,科目対照表!$C$6:$F$114,科目対照表!$F$4,0),""))</f>
        <v/>
      </c>
      <c r="E17" s="45" t="str">
        <f>IF(A17="","",IFERROR(VLOOKUP(A17,科目対照表!$C$6:$H$114,科目対照表!$H$4,0),""))</f>
        <v/>
      </c>
      <c r="F17" s="18" t="str">
        <f>IF(D17="","",IF(E17="Y",IF(C17="",MAX($F$5:F16)+1,""),""))</f>
        <v/>
      </c>
      <c r="G17" s="18" t="str">
        <f>IF(D17="","",IF(E17="Y",IF(C17="Y",MAX($G$5:G16)+1,""),""))</f>
        <v/>
      </c>
      <c r="H17" s="18" t="str">
        <f>IF(D17="","",IF(E17="",IF(C17="",MAX($H$5:H16)+1,""),""))</f>
        <v/>
      </c>
      <c r="L17" s="18">
        <f t="shared" si="4"/>
        <v>14</v>
      </c>
      <c r="N17" s="18">
        <f t="shared" si="3"/>
        <v>1</v>
      </c>
      <c r="P17" s="1" t="s">
        <v>384</v>
      </c>
      <c r="Q17" s="120">
        <v>5196</v>
      </c>
      <c r="R17" s="120">
        <v>21384</v>
      </c>
      <c r="T17" s="127" t="str">
        <f t="shared" si="5"/>
        <v>流動資産</v>
      </c>
      <c r="U17" s="153" t="str">
        <f t="shared" si="7"/>
        <v>流動資産その他</v>
      </c>
      <c r="V17" s="127" t="str">
        <f>ASC(R17)</f>
        <v>21384</v>
      </c>
      <c r="W17" s="127">
        <f t="shared" si="8"/>
        <v>21384</v>
      </c>
      <c r="Y17" s="18">
        <f>IF(N17=0,0,IF(AND(W17&gt;0,W17&lt;&gt;""),MAX($Y$1:Y16)+1,0))</f>
        <v>8</v>
      </c>
      <c r="AB17" s="18" t="s">
        <v>139</v>
      </c>
      <c r="AE17" s="18" t="s">
        <v>195</v>
      </c>
    </row>
    <row r="18" spans="1:31" ht="16" customHeight="1" x14ac:dyDescent="0.2">
      <c r="A18" s="143" t="str">
        <f t="shared" si="6"/>
        <v>信託構築物（純額）</v>
      </c>
      <c r="B18" s="142">
        <f t="shared" si="1"/>
        <v>402961</v>
      </c>
      <c r="C18" s="52"/>
      <c r="D18" s="18" t="str">
        <f>IF(A18="","",IFERROR(VLOOKUP(A18,科目対照表!$C$6:$F$114,科目対照表!$F$4,0),""))</f>
        <v>不動産</v>
      </c>
      <c r="E18" s="45" t="str">
        <f>IF(A18="","",IFERROR(VLOOKUP(A18,科目対照表!$C$6:$H$114,科目対照表!$H$4,0),""))</f>
        <v>Y</v>
      </c>
      <c r="F18" s="18">
        <f>IF(D18="","",IF(E18="Y",IF(C18="",MAX($F$5:F17)+1,""),""))</f>
        <v>9</v>
      </c>
      <c r="G18" s="18" t="str">
        <f>IF(D18="","",IF(E18="Y",IF(C18="Y",MAX($G$5:G17)+1,""),""))</f>
        <v/>
      </c>
      <c r="H18" s="18" t="str">
        <f>IF(D18="","",IF(E18="",IF(C18="",MAX($H$5:H17)+1,""),""))</f>
        <v/>
      </c>
      <c r="L18" s="18">
        <f t="shared" si="4"/>
        <v>15</v>
      </c>
      <c r="N18" s="18">
        <f t="shared" si="3"/>
        <v>1</v>
      </c>
      <c r="P18" s="1" t="s">
        <v>473</v>
      </c>
      <c r="Q18" s="120" t="s">
        <v>454</v>
      </c>
      <c r="R18" s="120" t="s">
        <v>454</v>
      </c>
      <c r="T18" s="127" t="str">
        <f t="shared" si="5"/>
        <v>流動資産</v>
      </c>
      <c r="U18" s="153" t="str">
        <f t="shared" si="7"/>
        <v>流動資産貸倒引当金</v>
      </c>
      <c r="V18" s="127" t="str">
        <f t="shared" si="9"/>
        <v>-</v>
      </c>
      <c r="W18" s="127" t="str">
        <f t="shared" si="8"/>
        <v/>
      </c>
      <c r="Y18" s="18">
        <f>IF(N18=0,0,IF(AND(W18&gt;0,W18&lt;&gt;""),MAX($Y$1:Y17)+1,0))</f>
        <v>0</v>
      </c>
      <c r="AB18" s="18" t="s">
        <v>384</v>
      </c>
      <c r="AE18" s="18" t="s">
        <v>201</v>
      </c>
    </row>
    <row r="19" spans="1:31" ht="16" customHeight="1" x14ac:dyDescent="0.2">
      <c r="A19" s="143" t="str">
        <f t="shared" si="6"/>
        <v>信託機械及び装置</v>
      </c>
      <c r="B19" s="142">
        <f t="shared" si="1"/>
        <v>1980711</v>
      </c>
      <c r="C19" s="52"/>
      <c r="D19" s="18" t="str">
        <f>IF(A19="","",IFERROR(VLOOKUP(A19,科目対照表!$C$6:$F$114,科目対照表!$F$4,0),""))</f>
        <v/>
      </c>
      <c r="E19" s="45" t="str">
        <f>IF(A19="","",IFERROR(VLOOKUP(A19,科目対照表!$C$6:$H$114,科目対照表!$H$4,0),""))</f>
        <v/>
      </c>
      <c r="F19" s="18" t="str">
        <f>IF(D19="","",IF(E19="Y",IF(C19="",MAX($F$5:F18)+1,""),""))</f>
        <v/>
      </c>
      <c r="G19" s="18" t="str">
        <f>IF(D19="","",IF(E19="Y",IF(C19="Y",MAX($G$5:G18)+1,""),""))</f>
        <v/>
      </c>
      <c r="H19" s="18" t="str">
        <f>IF(D19="","",IF(E19="",IF(C19="",MAX($H$5:H18)+1,""),""))</f>
        <v/>
      </c>
      <c r="L19" s="18">
        <f t="shared" si="4"/>
        <v>16</v>
      </c>
      <c r="N19" s="18">
        <f t="shared" si="3"/>
        <v>1</v>
      </c>
      <c r="P19" s="1" t="s">
        <v>179</v>
      </c>
      <c r="Q19" s="120">
        <v>22401477</v>
      </c>
      <c r="R19" s="120">
        <v>22520829</v>
      </c>
      <c r="T19" s="127" t="str">
        <f t="shared" si="5"/>
        <v>流動資産</v>
      </c>
      <c r="U19" s="153" t="str">
        <f t="shared" si="7"/>
        <v>流動資産合計</v>
      </c>
      <c r="V19" s="127" t="str">
        <f t="shared" si="9"/>
        <v>22520829</v>
      </c>
      <c r="W19" s="127">
        <f t="shared" si="8"/>
        <v>22520829</v>
      </c>
      <c r="Y19" s="18">
        <f>IF(N19=0,0,IF(AND(W19&gt;0,W19&lt;&gt;""),MAX($Y$1:Y18)+1,0))</f>
        <v>9</v>
      </c>
      <c r="AE19" s="18" t="s">
        <v>208</v>
      </c>
    </row>
    <row r="20" spans="1:31" ht="16" customHeight="1" x14ac:dyDescent="0.2">
      <c r="A20" s="143" t="str">
        <f t="shared" si="6"/>
        <v>信託機械及び装置（純額）</v>
      </c>
      <c r="B20" s="142">
        <f t="shared" si="1"/>
        <v>1198773</v>
      </c>
      <c r="C20" s="52"/>
      <c r="D20" s="18" t="str">
        <f>IF(A20="","",IFERROR(VLOOKUP(A20,科目対照表!$C$6:$F$114,科目対照表!$F$4,0),""))</f>
        <v>不動産</v>
      </c>
      <c r="E20" s="45" t="str">
        <f>IF(A20="","",IFERROR(VLOOKUP(A20,科目対照表!$C$6:$H$114,科目対照表!$H$4,0),""))</f>
        <v>Y</v>
      </c>
      <c r="F20" s="18">
        <f>IF(D20="","",IF(E20="Y",IF(C20="",MAX($F$5:F19)+1,""),""))</f>
        <v>10</v>
      </c>
      <c r="G20" s="18" t="str">
        <f>IF(D20="","",IF(E20="Y",IF(C20="Y",MAX($G$5:G19)+1,""),""))</f>
        <v/>
      </c>
      <c r="H20" s="18" t="str">
        <f>IF(D20="","",IF(E20="",IF(C20="",MAX($H$5:H19)+1,""),""))</f>
        <v/>
      </c>
      <c r="L20" s="18">
        <f t="shared" si="4"/>
        <v>17</v>
      </c>
      <c r="N20" s="18">
        <f t="shared" si="3"/>
        <v>1</v>
      </c>
      <c r="P20" s="1" t="s">
        <v>180</v>
      </c>
      <c r="T20" s="155" t="str">
        <f>IF(OR(P20=$AE$15,P20=$AE$16,P20=$AE$17,P20=$AE$18,P20=$AE$19,P20=$AE$20,P20=$AE$21,P20=$AE$22,P20=$AE$23),P20,T19)</f>
        <v>流動資産</v>
      </c>
      <c r="U20" s="153" t="str">
        <f t="shared" si="7"/>
        <v>固定資産</v>
      </c>
      <c r="V20" s="127" t="str">
        <f t="shared" si="9"/>
        <v/>
      </c>
      <c r="W20" s="127" t="str">
        <f t="shared" si="8"/>
        <v/>
      </c>
      <c r="Y20" s="18">
        <f>IF(N20=0,0,IF(AND(W20&gt;0,W20&lt;&gt;""),MAX($Y$1:Y19)+1,0))</f>
        <v>0</v>
      </c>
      <c r="AE20" s="18" t="s">
        <v>386</v>
      </c>
    </row>
    <row r="21" spans="1:31" ht="16" customHeight="1" x14ac:dyDescent="0.2">
      <c r="A21" s="143" t="str">
        <f t="shared" si="6"/>
        <v>信託工具、器具及び備品</v>
      </c>
      <c r="B21" s="142">
        <f t="shared" si="1"/>
        <v>646586</v>
      </c>
      <c r="C21" s="52"/>
      <c r="D21" s="18" t="str">
        <f>IF(A21="","",IFERROR(VLOOKUP(A21,科目対照表!$C$6:$F$114,科目対照表!$F$4,0),""))</f>
        <v/>
      </c>
      <c r="E21" s="45" t="str">
        <f>IF(A21="","",IFERROR(VLOOKUP(A21,科目対照表!$C$6:$H$114,科目対照表!$H$4,0),""))</f>
        <v/>
      </c>
      <c r="F21" s="18" t="str">
        <f>IF(D21="","",IF(E21="Y",IF(C21="",MAX($F$5:F20)+1,""),""))</f>
        <v/>
      </c>
      <c r="G21" s="18" t="str">
        <f>IF(D21="","",IF(E21="Y",IF(C21="Y",MAX($G$5:G20)+1,""),""))</f>
        <v/>
      </c>
      <c r="H21" s="18" t="str">
        <f>IF(D21="","",IF(E21="",IF(C21="",MAX($H$5:H20)+1,""),""))</f>
        <v/>
      </c>
      <c r="L21" s="18">
        <f t="shared" si="4"/>
        <v>18</v>
      </c>
      <c r="N21" s="18">
        <f t="shared" si="3"/>
        <v>1</v>
      </c>
      <c r="P21" s="1" t="s">
        <v>181</v>
      </c>
      <c r="T21" s="127" t="str">
        <f t="shared" si="5"/>
        <v>有形固定資産</v>
      </c>
      <c r="U21" s="153" t="str">
        <f t="shared" si="7"/>
        <v>有形固定資産</v>
      </c>
      <c r="V21" s="127" t="str">
        <f t="shared" si="9"/>
        <v/>
      </c>
      <c r="W21" s="127" t="str">
        <f t="shared" si="8"/>
        <v/>
      </c>
      <c r="Y21" s="18">
        <f>IF(N21=0,0,IF(AND(W21&gt;0,W21&lt;&gt;""),MAX($Y$1:Y20)+1,0))</f>
        <v>0</v>
      </c>
      <c r="AE21" s="18" t="s">
        <v>390</v>
      </c>
    </row>
    <row r="22" spans="1:31" ht="16" customHeight="1" x14ac:dyDescent="0.2">
      <c r="A22" s="143" t="str">
        <f t="shared" si="6"/>
        <v>信託工具、器具及び備品（純額）</v>
      </c>
      <c r="B22" s="142">
        <f t="shared" si="1"/>
        <v>286059</v>
      </c>
      <c r="C22" s="52"/>
      <c r="D22" s="18" t="str">
        <f>IF(A22="","",IFERROR(VLOOKUP(A22,科目対照表!$C$6:$F$114,科目対照表!$F$4,0),""))</f>
        <v>不動産</v>
      </c>
      <c r="E22" s="45" t="str">
        <f>IF(A22="","",IFERROR(VLOOKUP(A22,科目対照表!$C$6:$H$114,科目対照表!$H$4,0),""))</f>
        <v>Y</v>
      </c>
      <c r="F22" s="18">
        <f>IF(D22="","",IF(E22="Y",IF(C22="",MAX($F$5:F21)+1,""),""))</f>
        <v>11</v>
      </c>
      <c r="G22" s="18" t="str">
        <f>IF(D22="","",IF(E22="Y",IF(C22="Y",MAX($G$5:G21)+1,""),""))</f>
        <v/>
      </c>
      <c r="H22" s="18" t="str">
        <f>IF(D22="","",IF(E22="",IF(C22="",MAX($H$5:H21)+1,""),""))</f>
        <v/>
      </c>
      <c r="L22" s="18">
        <f t="shared" si="4"/>
        <v>19</v>
      </c>
      <c r="N22" s="18">
        <f t="shared" si="3"/>
        <v>1</v>
      </c>
      <c r="P22" s="1" t="s">
        <v>484</v>
      </c>
      <c r="Q22" s="120" t="s">
        <v>454</v>
      </c>
      <c r="R22" s="120" t="s">
        <v>454</v>
      </c>
      <c r="T22" s="127" t="str">
        <f t="shared" si="5"/>
        <v>有形固定資産</v>
      </c>
      <c r="U22" s="153" t="str">
        <f t="shared" si="7"/>
        <v>建物</v>
      </c>
      <c r="V22" s="127" t="str">
        <f t="shared" si="9"/>
        <v>-</v>
      </c>
      <c r="W22" s="127" t="str">
        <f t="shared" si="8"/>
        <v/>
      </c>
      <c r="Y22" s="18">
        <f>IF(N22=0,0,IF(AND(W22&gt;0,W22&lt;&gt;""),MAX($Y$1:Y21)+1,0))</f>
        <v>0</v>
      </c>
      <c r="AE22" s="18" t="s">
        <v>442</v>
      </c>
    </row>
    <row r="23" spans="1:31" ht="16" customHeight="1" x14ac:dyDescent="0.2">
      <c r="A23" s="143" t="str">
        <f t="shared" si="6"/>
        <v>信託土地</v>
      </c>
      <c r="B23" s="142">
        <f t="shared" si="1"/>
        <v>453337142</v>
      </c>
      <c r="C23" s="52"/>
      <c r="D23" s="18" t="str">
        <f>IF(A23="","",IFERROR(VLOOKUP(A23,科目対照表!$C$6:$F$114,科目対照表!$F$4,0),""))</f>
        <v>不動産</v>
      </c>
      <c r="E23" s="45" t="str">
        <f>IF(A23="","",IFERROR(VLOOKUP(A23,科目対照表!$C$6:$H$114,科目対照表!$H$4,0),""))</f>
        <v>Y</v>
      </c>
      <c r="F23" s="18">
        <f>IF(D23="","",IF(E23="Y",IF(C23="",MAX($F$5:F22)+1,""),""))</f>
        <v>12</v>
      </c>
      <c r="G23" s="18" t="str">
        <f>IF(D23="","",IF(E23="Y",IF(C23="Y",MAX($G$5:G22)+1,""),""))</f>
        <v/>
      </c>
      <c r="H23" s="18" t="str">
        <f>IF(D23="","",IF(E23="",IF(C23="",MAX($H$5:H22)+1,""),""))</f>
        <v/>
      </c>
      <c r="L23" s="18">
        <f t="shared" si="4"/>
        <v>20</v>
      </c>
      <c r="N23" s="18">
        <f t="shared" si="3"/>
        <v>1</v>
      </c>
      <c r="P23" s="1" t="s">
        <v>502</v>
      </c>
      <c r="Q23" s="120" t="s">
        <v>454</v>
      </c>
      <c r="R23" s="120" t="s">
        <v>454</v>
      </c>
      <c r="T23" s="127" t="str">
        <f t="shared" si="5"/>
        <v>有形固定資産</v>
      </c>
      <c r="U23" s="153" t="str">
        <f t="shared" si="7"/>
        <v>減価償却累計額</v>
      </c>
      <c r="V23" s="127" t="str">
        <f t="shared" si="9"/>
        <v>-</v>
      </c>
      <c r="W23" s="127" t="str">
        <f t="shared" si="8"/>
        <v/>
      </c>
      <c r="Y23" s="18">
        <f>IF(N23=0,0,IF(AND(W23&gt;0,W23&lt;&gt;""),MAX($Y$1:Y22)+1,0))</f>
        <v>0</v>
      </c>
      <c r="AE23" s="18" t="s">
        <v>401</v>
      </c>
    </row>
    <row r="24" spans="1:31" ht="16" customHeight="1" x14ac:dyDescent="0.2">
      <c r="A24" s="143" t="str">
        <f t="shared" si="6"/>
        <v>信託建設仮勘定</v>
      </c>
      <c r="B24" s="142">
        <f t="shared" si="1"/>
        <v>55374</v>
      </c>
      <c r="C24" s="52"/>
      <c r="D24" s="18" t="str">
        <f>IF(A24="","",IFERROR(VLOOKUP(A24,科目対照表!$C$6:$F$114,科目対照表!$F$4,0),""))</f>
        <v>不動産</v>
      </c>
      <c r="E24" s="45" t="str">
        <f>IF(A24="","",IFERROR(VLOOKUP(A24,科目対照表!$C$6:$H$114,科目対照表!$H$4,0),""))</f>
        <v>Y</v>
      </c>
      <c r="F24" s="18">
        <f>IF(D24="","",IF(E24="Y",IF(C24="",MAX($F$5:F23)+1,""),""))</f>
        <v>13</v>
      </c>
      <c r="G24" s="18" t="str">
        <f>IF(D24="","",IF(E24="Y",IF(C24="Y",MAX($G$5:G23)+1,""),""))</f>
        <v/>
      </c>
      <c r="H24" s="18" t="str">
        <f>IF(D24="","",IF(E24="",IF(C24="",MAX($H$5:H23)+1,""),""))</f>
        <v/>
      </c>
      <c r="L24" s="18">
        <f t="shared" si="4"/>
        <v>21</v>
      </c>
      <c r="N24" s="18">
        <f t="shared" si="3"/>
        <v>1</v>
      </c>
      <c r="P24" s="1" t="s">
        <v>183</v>
      </c>
      <c r="Q24" s="120" t="s">
        <v>454</v>
      </c>
      <c r="R24" s="120" t="s">
        <v>454</v>
      </c>
      <c r="T24" s="127" t="str">
        <f t="shared" si="5"/>
        <v>有形固定資産</v>
      </c>
      <c r="U24" s="153" t="str">
        <f t="shared" si="7"/>
        <v>建物（純額）</v>
      </c>
      <c r="V24" s="127" t="str">
        <f t="shared" si="9"/>
        <v>-</v>
      </c>
      <c r="W24" s="127" t="str">
        <f t="shared" si="8"/>
        <v/>
      </c>
      <c r="Y24" s="18">
        <f>IF(N24=0,0,IF(AND(W24&gt;0,W24&lt;&gt;""),MAX($Y$1:Y23)+1,0))</f>
        <v>0</v>
      </c>
    </row>
    <row r="25" spans="1:31" ht="16" customHeight="1" x14ac:dyDescent="0.2">
      <c r="A25" s="143" t="str">
        <f t="shared" si="6"/>
        <v>有形固定資産合計</v>
      </c>
      <c r="B25" s="142">
        <f t="shared" si="1"/>
        <v>527446517</v>
      </c>
      <c r="C25" s="52"/>
      <c r="D25" s="18" t="str">
        <f>IF(A25="","",IFERROR(VLOOKUP(A25,科目対照表!$C$6:$F$114,科目対照表!$F$4,0),""))</f>
        <v/>
      </c>
      <c r="E25" s="45" t="str">
        <f>IF(A25="","",IFERROR(VLOOKUP(A25,科目対照表!$C$6:$H$114,科目対照表!$H$4,0),""))</f>
        <v/>
      </c>
      <c r="F25" s="18" t="str">
        <f>IF(D25="","",IF(E25="Y",IF(C25="",MAX($F$5:F24)+1,""),""))</f>
        <v/>
      </c>
      <c r="G25" s="18" t="str">
        <f>IF(D25="","",IF(E25="Y",IF(C25="Y",MAX($G$5:G24)+1,""),""))</f>
        <v/>
      </c>
      <c r="H25" s="18" t="str">
        <f>IF(D25="","",IF(E25="",IF(C25="",MAX($H$5:H24)+1,""),""))</f>
        <v/>
      </c>
      <c r="L25" s="18">
        <f t="shared" si="4"/>
        <v>22</v>
      </c>
      <c r="N25" s="18">
        <f t="shared" si="3"/>
        <v>1</v>
      </c>
      <c r="P25" s="1" t="s">
        <v>485</v>
      </c>
      <c r="Q25" s="120" t="s">
        <v>454</v>
      </c>
      <c r="R25" s="120" t="s">
        <v>454</v>
      </c>
      <c r="T25" s="127" t="str">
        <f t="shared" si="5"/>
        <v>有形固定資産</v>
      </c>
      <c r="U25" s="153" t="str">
        <f>IF(OR(P25=$AA$14,P25=$AA$15,P25=$AA$16,P25=$AA$17,P25=$AA$18,P25=$AA$19,P25=$AA$20,P25=$AB$14,P25=$AB$15,P25=$AB$16,P25=$AB$17,P25=$AB$18,P25=$AB$19,P25=$AB$20),T25&amp;P25,P25)</f>
        <v>構築物</v>
      </c>
      <c r="V25" s="127" t="str">
        <f t="shared" si="9"/>
        <v>-</v>
      </c>
      <c r="W25" s="127" t="str">
        <f t="shared" si="8"/>
        <v/>
      </c>
      <c r="Y25" s="18">
        <f>IF(N25=0,0,IF(AND(W25&gt;0,W25&lt;&gt;""),MAX($Y$1:Y24)+1,0))</f>
        <v>0</v>
      </c>
    </row>
    <row r="26" spans="1:31" ht="16" customHeight="1" x14ac:dyDescent="0.2">
      <c r="A26" s="143" t="str">
        <f t="shared" si="6"/>
        <v>信託借地権</v>
      </c>
      <c r="B26" s="142">
        <f>IFERROR(INDEX($W$1:$W$110,MATCH($L26,$Y$1:$Y$110,0),1),"")</f>
        <v>9055086</v>
      </c>
      <c r="C26" s="52"/>
      <c r="D26" s="18" t="str">
        <f>IF(A26="","",IFERROR(VLOOKUP(A26,科目対照表!$C$6:$F$114,科目対照表!$F$4,0),""))</f>
        <v>-</v>
      </c>
      <c r="E26" s="45" t="str">
        <f>IF(A26="","",IFERROR(VLOOKUP(A26,科目対照表!$C$6:$H$114,科目対照表!$H$4,0),""))</f>
        <v>Y</v>
      </c>
      <c r="F26" s="18">
        <f>IF(D26="","",IF(E26="Y",IF(C26="",MAX($F$5:F25)+1,""),""))</f>
        <v>14</v>
      </c>
      <c r="G26" s="18" t="str">
        <f>IF(D26="","",IF(E26="Y",IF(C26="Y",MAX($G$5:G25)+1,""),""))</f>
        <v/>
      </c>
      <c r="H26" s="18" t="str">
        <f>IF(D26="","",IF(E26="",IF(C26="",MAX($H$5:H25)+1,""),""))</f>
        <v/>
      </c>
      <c r="L26" s="18">
        <f t="shared" si="4"/>
        <v>23</v>
      </c>
      <c r="N26" s="18">
        <f t="shared" si="3"/>
        <v>1</v>
      </c>
      <c r="P26" s="1" t="s">
        <v>502</v>
      </c>
      <c r="Q26" s="120" t="s">
        <v>454</v>
      </c>
      <c r="R26" s="120" t="s">
        <v>454</v>
      </c>
      <c r="T26" s="127" t="str">
        <f t="shared" si="5"/>
        <v>有形固定資産</v>
      </c>
      <c r="U26" s="153" t="str">
        <f t="shared" si="7"/>
        <v>減価償却累計額</v>
      </c>
      <c r="V26" s="127" t="str">
        <f t="shared" si="9"/>
        <v>-</v>
      </c>
      <c r="W26" s="127" t="str">
        <f t="shared" si="8"/>
        <v/>
      </c>
      <c r="Y26" s="18">
        <f>IF(N26=0,0,IF(AND(W26&gt;0,W26&lt;&gt;""),MAX($Y$1:Y25)+1,0))</f>
        <v>0</v>
      </c>
    </row>
    <row r="27" spans="1:31" ht="16" customHeight="1" x14ac:dyDescent="0.2">
      <c r="A27" s="143" t="str">
        <f t="shared" si="6"/>
        <v>無形固定資産その他</v>
      </c>
      <c r="B27" s="142">
        <f t="shared" ref="B27:B32" si="10">IFERROR(INDEX($W$1:$W$110,MATCH($L27,$Y$1:$Y$110,0),1),"")</f>
        <v>3326</v>
      </c>
      <c r="C27" s="52"/>
      <c r="D27" s="18" t="str">
        <f>IF(A27="","",IFERROR(VLOOKUP(A27,科目対照表!$C$6:$F$114,科目対照表!$F$4,0),""))</f>
        <v>-</v>
      </c>
      <c r="E27" s="45" t="str">
        <f>IF(A27="","",IFERROR(VLOOKUP(A27,科目対照表!$C$6:$H$114,科目対照表!$H$4,0),""))</f>
        <v>Y</v>
      </c>
      <c r="F27" s="18">
        <f>IF(D27="","",IF(E27="Y",IF(C27="",MAX($F$5:F26)+1,""),""))</f>
        <v>15</v>
      </c>
      <c r="G27" s="18" t="str">
        <f>IF(D27="","",IF(E27="Y",IF(C27="Y",MAX($G$5:G26)+1,""),""))</f>
        <v/>
      </c>
      <c r="H27" s="18" t="str">
        <f>IF(D27="","",IF(E27="",IF(C27="",MAX($H$5:H26)+1,""),""))</f>
        <v/>
      </c>
      <c r="L27" s="18">
        <f t="shared" si="4"/>
        <v>24</v>
      </c>
      <c r="N27" s="18">
        <f t="shared" si="3"/>
        <v>1</v>
      </c>
      <c r="P27" s="1" t="s">
        <v>503</v>
      </c>
      <c r="Q27" s="120" t="s">
        <v>454</v>
      </c>
      <c r="R27" s="120" t="s">
        <v>454</v>
      </c>
      <c r="T27" s="127" t="str">
        <f t="shared" si="5"/>
        <v>有形固定資産</v>
      </c>
      <c r="U27" s="153" t="str">
        <f t="shared" si="7"/>
        <v>構築物（純額）</v>
      </c>
      <c r="V27" s="127" t="str">
        <f t="shared" si="9"/>
        <v>-</v>
      </c>
      <c r="W27" s="127" t="str">
        <f t="shared" si="8"/>
        <v/>
      </c>
      <c r="Y27" s="18">
        <f>IF(N27=0,0,IF(AND(W27&gt;0,W27&lt;&gt;""),MAX($Y$1:Y26)+1,0))</f>
        <v>0</v>
      </c>
    </row>
    <row r="28" spans="1:31" ht="16" customHeight="1" x14ac:dyDescent="0.2">
      <c r="A28" s="143" t="str">
        <f t="shared" si="6"/>
        <v>無形固定資産合計</v>
      </c>
      <c r="B28" s="142">
        <f t="shared" si="10"/>
        <v>9058412</v>
      </c>
      <c r="C28" s="52"/>
      <c r="D28" s="18" t="str">
        <f>IF(A28="","",IFERROR(VLOOKUP(A28,科目対照表!$C$6:$F$114,科目対照表!$F$4,0),""))</f>
        <v/>
      </c>
      <c r="E28" s="45" t="str">
        <f>IF(A28="","",IFERROR(VLOOKUP(A28,科目対照表!$C$6:$H$114,科目対照表!$H$4,0),""))</f>
        <v/>
      </c>
      <c r="F28" s="18" t="str">
        <f>IF(D28="","",IF(E28="Y",IF(C28="",MAX($F$5:F27)+1,""),""))</f>
        <v/>
      </c>
      <c r="G28" s="18" t="str">
        <f>IF(D28="","",IF(E28="Y",IF(C28="Y",MAX($G$5:G27)+1,""),""))</f>
        <v/>
      </c>
      <c r="H28" s="18" t="str">
        <f>IF(D28="","",IF(E28="",IF(C28="",MAX($H$5:H27)+1,""),""))</f>
        <v/>
      </c>
      <c r="L28" s="18">
        <f t="shared" si="4"/>
        <v>25</v>
      </c>
      <c r="N28" s="18">
        <f t="shared" si="3"/>
        <v>1</v>
      </c>
      <c r="P28" s="1" t="s">
        <v>486</v>
      </c>
      <c r="Q28" s="120" t="s">
        <v>454</v>
      </c>
      <c r="R28" s="120" t="s">
        <v>454</v>
      </c>
      <c r="T28" s="127" t="str">
        <f t="shared" si="5"/>
        <v>有形固定資産</v>
      </c>
      <c r="U28" s="153" t="str">
        <f t="shared" si="7"/>
        <v>機械及び装置</v>
      </c>
      <c r="V28" s="127" t="str">
        <f t="shared" si="9"/>
        <v>-</v>
      </c>
      <c r="W28" s="127" t="str">
        <f t="shared" si="8"/>
        <v/>
      </c>
      <c r="Y28" s="18">
        <f>IF(N28=0,0,IF(AND(W28&gt;0,W28&lt;&gt;""),MAX($Y$1:Y27)+1,0))</f>
        <v>0</v>
      </c>
    </row>
    <row r="29" spans="1:31" ht="16" customHeight="1" x14ac:dyDescent="0.2">
      <c r="A29" s="143" t="str">
        <f t="shared" si="6"/>
        <v>投資有価証券</v>
      </c>
      <c r="B29" s="142">
        <f t="shared" si="10"/>
        <v>1605910</v>
      </c>
      <c r="C29" s="52"/>
      <c r="D29" s="18" t="str">
        <f>IF(A29="","",IFERROR(VLOOKUP(A29,科目対照表!$C$6:$F$114,科目対照表!$F$4,0),""))</f>
        <v>-</v>
      </c>
      <c r="E29" s="45" t="str">
        <f>IF(A29="","",IFERROR(VLOOKUP(A29,科目対照表!$C$6:$H$114,科目対照表!$H$4,0),""))</f>
        <v>Y</v>
      </c>
      <c r="F29" s="18">
        <f>IF(D29="","",IF(E29="Y",IF(C29="",MAX($F$5:F28)+1,""),""))</f>
        <v>16</v>
      </c>
      <c r="G29" s="18" t="str">
        <f>IF(D29="","",IF(E29="Y",IF(C29="Y",MAX($G$5:G28)+1,""),""))</f>
        <v/>
      </c>
      <c r="H29" s="18" t="str">
        <f>IF(D29="","",IF(E29="",IF(C29="",MAX($H$5:H28)+1,""),""))</f>
        <v/>
      </c>
      <c r="L29" s="18">
        <f t="shared" si="4"/>
        <v>26</v>
      </c>
      <c r="N29" s="18">
        <f t="shared" si="3"/>
        <v>1</v>
      </c>
      <c r="P29" s="1" t="s">
        <v>502</v>
      </c>
      <c r="Q29" s="120" t="s">
        <v>454</v>
      </c>
      <c r="R29" s="120" t="s">
        <v>454</v>
      </c>
      <c r="T29" s="127" t="str">
        <f t="shared" si="5"/>
        <v>有形固定資産</v>
      </c>
      <c r="U29" s="153" t="str">
        <f t="shared" si="7"/>
        <v>減価償却累計額</v>
      </c>
      <c r="V29" s="127" t="str">
        <f t="shared" si="9"/>
        <v>-</v>
      </c>
      <c r="W29" s="127" t="str">
        <f t="shared" si="8"/>
        <v/>
      </c>
      <c r="Y29" s="18">
        <f>IF(N29=0,0,IF(AND(W29&gt;0,W29&lt;&gt;""),MAX($Y$1:Y28)+1,0))</f>
        <v>0</v>
      </c>
    </row>
    <row r="30" spans="1:31" ht="16" customHeight="1" x14ac:dyDescent="0.2">
      <c r="A30" s="143" t="str">
        <f t="shared" si="6"/>
        <v>長期前払費用</v>
      </c>
      <c r="B30" s="142">
        <f t="shared" si="10"/>
        <v>1315671</v>
      </c>
      <c r="C30" s="52"/>
      <c r="D30" s="18" t="str">
        <f>IF(A30="","",IFERROR(VLOOKUP(A30,科目対照表!$C$6:$F$114,科目対照表!$F$4,0),""))</f>
        <v>法人等</v>
      </c>
      <c r="E30" s="45" t="str">
        <f>IF(A30="","",IFERROR(VLOOKUP(A30,科目対照表!$C$6:$H$114,科目対照表!$H$4,0),""))</f>
        <v>Y</v>
      </c>
      <c r="F30" s="18">
        <f>IF(D30="","",IF(E30="Y",IF(C30="",MAX($F$5:F29)+1,""),""))</f>
        <v>17</v>
      </c>
      <c r="G30" s="18" t="str">
        <f>IF(D30="","",IF(E30="Y",IF(C30="Y",MAX($G$5:G29)+1,""),""))</f>
        <v/>
      </c>
      <c r="H30" s="18" t="str">
        <f>IF(D30="","",IF(E30="",IF(C30="",MAX($H$5:H29)+1,""),""))</f>
        <v/>
      </c>
      <c r="L30" s="18">
        <f t="shared" si="4"/>
        <v>27</v>
      </c>
      <c r="N30" s="18">
        <f t="shared" si="3"/>
        <v>1</v>
      </c>
      <c r="P30" s="1" t="s">
        <v>504</v>
      </c>
      <c r="Q30" s="120" t="s">
        <v>454</v>
      </c>
      <c r="R30" s="120" t="s">
        <v>454</v>
      </c>
      <c r="T30" s="127" t="str">
        <f t="shared" si="5"/>
        <v>有形固定資産</v>
      </c>
      <c r="U30" s="153" t="str">
        <f t="shared" si="7"/>
        <v>機械及び装置（純額）</v>
      </c>
      <c r="V30" s="127" t="str">
        <f t="shared" si="9"/>
        <v>-</v>
      </c>
      <c r="W30" s="127" t="str">
        <f t="shared" si="8"/>
        <v/>
      </c>
      <c r="Y30" s="18">
        <f>IF(N30=0,0,IF(AND(W30&gt;0,W30&lt;&gt;""),MAX($Y$1:Y29)+1,0))</f>
        <v>0</v>
      </c>
    </row>
    <row r="31" spans="1:31" ht="16" customHeight="1" x14ac:dyDescent="0.2">
      <c r="A31" s="143" t="str">
        <f t="shared" si="6"/>
        <v>投資その他の資産その他</v>
      </c>
      <c r="B31" s="142">
        <f>IFERROR(INDEX($W$1:$W$110,MATCH($L31,$Y$1:$Y$110,0),1),"")</f>
        <v>39222</v>
      </c>
      <c r="C31" s="52" t="s">
        <v>514</v>
      </c>
      <c r="D31" s="18" t="str">
        <f>IF(A31="","",IFERROR(VLOOKUP(A31,科目対照表!$C$6:$F$114,科目対照表!$F$4,0),""))</f>
        <v>-</v>
      </c>
      <c r="E31" s="45" t="str">
        <f>IF(A31="","",IFERROR(VLOOKUP(A31,科目対照表!$C$6:$H$114,科目対照表!$H$4,0),""))</f>
        <v>Y</v>
      </c>
      <c r="F31" s="18" t="str">
        <f>IF(D31="","",IF(E31="Y",IF(C31="",MAX($F$5:F30)+1,""),""))</f>
        <v/>
      </c>
      <c r="G31" s="18">
        <f>IF(D31="","",IF(E31="Y",IF(C31="Y",MAX($G$5:G30)+1,""),""))</f>
        <v>1</v>
      </c>
      <c r="H31" s="18" t="str">
        <f>IF(D31="","",IF(E31="",IF(C31="",MAX($H$5:H30)+1,""),""))</f>
        <v/>
      </c>
      <c r="L31" s="18">
        <f t="shared" si="4"/>
        <v>28</v>
      </c>
      <c r="N31" s="18">
        <f t="shared" si="3"/>
        <v>1</v>
      </c>
      <c r="P31" s="1" t="s">
        <v>487</v>
      </c>
      <c r="Q31" s="120" t="s">
        <v>454</v>
      </c>
      <c r="R31" s="120">
        <v>19094</v>
      </c>
      <c r="T31" s="127" t="str">
        <f t="shared" si="5"/>
        <v>有形固定資産</v>
      </c>
      <c r="U31" s="153" t="str">
        <f t="shared" si="7"/>
        <v>工具、器具及び備品</v>
      </c>
      <c r="V31" s="127" t="str">
        <f t="shared" si="9"/>
        <v>19094</v>
      </c>
      <c r="W31" s="127">
        <f t="shared" si="8"/>
        <v>19094</v>
      </c>
      <c r="Y31" s="18">
        <f>IF(N31=0,0,IF(AND(W31&gt;0,W31&lt;&gt;""),MAX($Y$1:Y30)+1,0))</f>
        <v>10</v>
      </c>
    </row>
    <row r="32" spans="1:31" ht="16" customHeight="1" x14ac:dyDescent="0.2">
      <c r="A32" s="143" t="str">
        <f t="shared" si="6"/>
        <v>投資その他の資産合計</v>
      </c>
      <c r="B32" s="142">
        <f t="shared" si="10"/>
        <v>2960804</v>
      </c>
      <c r="C32" s="52"/>
      <c r="D32" s="18" t="str">
        <f>IF(A32="","",IFERROR(VLOOKUP(A32,科目対照表!$C$6:$F$114,科目対照表!$F$4,0),""))</f>
        <v/>
      </c>
      <c r="E32" s="45" t="str">
        <f>IF(A32="","",IFERROR(VLOOKUP(A32,科目対照表!$C$6:$H$114,科目対照表!$H$4,0),""))</f>
        <v/>
      </c>
      <c r="F32" s="18" t="str">
        <f>IF(D32="","",IF(E32="Y",IF(C32="",MAX($F$5:F31)+1,""),""))</f>
        <v/>
      </c>
      <c r="G32" s="18" t="str">
        <f>IF(D32="","",IF(E32="Y",IF(C32="Y",MAX($G$5:G31)+1,""),""))</f>
        <v/>
      </c>
      <c r="H32" s="18" t="str">
        <f>IF(D32="","",IF(E32="",IF(C32="",MAX($H$5:H31)+1,""),""))</f>
        <v/>
      </c>
      <c r="L32" s="18">
        <f t="shared" si="4"/>
        <v>29</v>
      </c>
      <c r="N32" s="18">
        <f t="shared" si="3"/>
        <v>1</v>
      </c>
      <c r="P32" s="1" t="s">
        <v>502</v>
      </c>
      <c r="Q32" s="120" t="s">
        <v>454</v>
      </c>
      <c r="R32" s="120">
        <v>-503</v>
      </c>
      <c r="T32" s="127" t="str">
        <f t="shared" si="5"/>
        <v>有形固定資産</v>
      </c>
      <c r="U32" s="153" t="str">
        <f t="shared" si="7"/>
        <v>減価償却累計額</v>
      </c>
      <c r="V32" s="127" t="str">
        <f t="shared" si="9"/>
        <v>-503</v>
      </c>
      <c r="W32" s="127">
        <f t="shared" si="8"/>
        <v>-503</v>
      </c>
      <c r="Y32" s="18">
        <f>IF(N32=0,0,IF(AND(W32&gt;0,W32&lt;&gt;""),MAX($Y$1:Y31)+1,0))</f>
        <v>0</v>
      </c>
    </row>
    <row r="33" spans="1:25" ht="16" customHeight="1" x14ac:dyDescent="0.2">
      <c r="A33" s="143" t="str">
        <f t="shared" si="6"/>
        <v>固定資産合計</v>
      </c>
      <c r="B33" s="142">
        <f t="shared" ref="B33:B65" si="11">IFERROR(INDEX($W$1:$W$110,MATCH($L33,$Y$1:$Y$110,0),1),"")</f>
        <v>539465734</v>
      </c>
      <c r="C33" s="52"/>
      <c r="D33" s="18" t="str">
        <f>IF(A33="","",IFERROR(VLOOKUP(A33,科目対照表!$C$6:$F$114,科目対照表!$F$4,0),""))</f>
        <v/>
      </c>
      <c r="E33" s="45" t="str">
        <f>IF(A33="","",IFERROR(VLOOKUP(A33,科目対照表!$C$6:$H$114,科目対照表!$H$4,0),""))</f>
        <v/>
      </c>
      <c r="F33" s="18" t="str">
        <f>IF(D33="","",IF(E33="Y",IF(C33="",MAX($F$5:F32)+1,""),""))</f>
        <v/>
      </c>
      <c r="G33" s="18" t="str">
        <f>IF(D33="","",IF(E33="Y",IF(C33="Y",MAX($G$5:G32)+1,""),""))</f>
        <v/>
      </c>
      <c r="H33" s="18" t="str">
        <f>IF(D33="","",IF(E33="",IF(C33="",MAX($H$5:H32)+1,""),""))</f>
        <v/>
      </c>
      <c r="L33" s="18">
        <f t="shared" si="4"/>
        <v>30</v>
      </c>
      <c r="N33" s="18">
        <f t="shared" si="3"/>
        <v>1</v>
      </c>
      <c r="P33" s="1" t="s">
        <v>505</v>
      </c>
      <c r="Q33" s="120" t="s">
        <v>454</v>
      </c>
      <c r="R33" s="120">
        <v>18591</v>
      </c>
      <c r="T33" s="127" t="str">
        <f t="shared" si="5"/>
        <v>有形固定資産</v>
      </c>
      <c r="U33" s="153" t="str">
        <f t="shared" si="7"/>
        <v>工具、器具及び備品（純額）</v>
      </c>
      <c r="V33" s="127" t="str">
        <f t="shared" si="9"/>
        <v>18591</v>
      </c>
      <c r="W33" s="127">
        <f t="shared" si="8"/>
        <v>18591</v>
      </c>
      <c r="Y33" s="18">
        <f>IF(N33=0,0,IF(AND(W33&gt;0,W33&lt;&gt;""),MAX($Y$1:Y32)+1,0))</f>
        <v>11</v>
      </c>
    </row>
    <row r="34" spans="1:25" ht="16" customHeight="1" x14ac:dyDescent="0.2">
      <c r="A34" s="143" t="str">
        <f t="shared" si="6"/>
        <v>投資法人債発行費</v>
      </c>
      <c r="B34" s="142">
        <f t="shared" si="11"/>
        <v>63925</v>
      </c>
      <c r="C34" s="52"/>
      <c r="D34" s="18" t="str">
        <f>IF(A34="","",IFERROR(VLOOKUP(A34,科目対照表!$C$6:$F$114,科目対照表!$F$4,0),""))</f>
        <v>-</v>
      </c>
      <c r="E34" s="45" t="str">
        <f>IF(A34="","",IFERROR(VLOOKUP(A34,科目対照表!$C$6:$H$114,科目対照表!$H$4,0),""))</f>
        <v>Y</v>
      </c>
      <c r="F34" s="18">
        <f>IF(D34="","",IF(E34="Y",IF(C34="",MAX($F$5:F33)+1,""),""))</f>
        <v>18</v>
      </c>
      <c r="G34" s="18" t="str">
        <f>IF(D34="","",IF(E34="Y",IF(C34="Y",MAX($G$5:G33)+1,""),""))</f>
        <v/>
      </c>
      <c r="H34" s="18" t="str">
        <f>IF(D34="","",IF(E34="",IF(C34="",MAX($H$5:H33)+1,""),""))</f>
        <v/>
      </c>
      <c r="L34" s="18">
        <f t="shared" si="4"/>
        <v>31</v>
      </c>
      <c r="N34" s="18">
        <f t="shared" si="3"/>
        <v>1</v>
      </c>
      <c r="P34" s="1" t="s">
        <v>488</v>
      </c>
      <c r="Q34" s="120" t="s">
        <v>454</v>
      </c>
      <c r="R34" s="120" t="s">
        <v>454</v>
      </c>
      <c r="T34" s="127" t="str">
        <f t="shared" si="5"/>
        <v>有形固定資産</v>
      </c>
      <c r="U34" s="153" t="str">
        <f t="shared" si="7"/>
        <v>土地</v>
      </c>
      <c r="V34" s="127" t="str">
        <f t="shared" si="9"/>
        <v>-</v>
      </c>
      <c r="W34" s="127" t="str">
        <f t="shared" si="8"/>
        <v/>
      </c>
      <c r="Y34" s="18">
        <f>IF(N34=0,0,IF(AND(W34&gt;0,W34&lt;&gt;""),MAX($Y$1:Y33)+1,0))</f>
        <v>0</v>
      </c>
    </row>
    <row r="35" spans="1:25" ht="16" customHeight="1" x14ac:dyDescent="0.2">
      <c r="A35" s="143" t="str">
        <f t="shared" si="6"/>
        <v>繰延資産合計</v>
      </c>
      <c r="B35" s="142">
        <f t="shared" si="11"/>
        <v>63925</v>
      </c>
      <c r="C35" s="52"/>
      <c r="D35" s="18" t="str">
        <f>IF(A35="","",IFERROR(VLOOKUP(A35,科目対照表!$C$6:$F$114,科目対照表!$F$4,0),""))</f>
        <v/>
      </c>
      <c r="E35" s="45" t="str">
        <f>IF(A35="","",IFERROR(VLOOKUP(A35,科目対照表!$C$6:$H$114,科目対照表!$H$4,0),""))</f>
        <v/>
      </c>
      <c r="F35" s="18" t="str">
        <f>IF(D35="","",IF(E35="Y",IF(C35="",MAX($F$5:F34)+1,""),""))</f>
        <v/>
      </c>
      <c r="G35" s="18" t="str">
        <f>IF(D35="","",IF(E35="Y",IF(C35="Y",MAX($G$5:G34)+1,""),""))</f>
        <v/>
      </c>
      <c r="H35" s="18" t="str">
        <f>IF(D35="","",IF(E35="",IF(C35="",MAX($H$5:H34)+1,""),""))</f>
        <v/>
      </c>
      <c r="L35" s="18">
        <f t="shared" si="4"/>
        <v>32</v>
      </c>
      <c r="N35" s="18">
        <f t="shared" si="3"/>
        <v>1</v>
      </c>
      <c r="P35" s="1" t="s">
        <v>187</v>
      </c>
      <c r="Q35" s="120">
        <v>99858541</v>
      </c>
      <c r="R35" s="120">
        <v>100599189</v>
      </c>
      <c r="T35" s="127" t="str">
        <f t="shared" si="5"/>
        <v>有形固定資産</v>
      </c>
      <c r="U35" s="153" t="str">
        <f t="shared" si="7"/>
        <v>信託建物</v>
      </c>
      <c r="V35" s="127" t="str">
        <f t="shared" si="9"/>
        <v>100599189</v>
      </c>
      <c r="W35" s="127">
        <f t="shared" si="8"/>
        <v>100599189</v>
      </c>
      <c r="Y35" s="18">
        <f>IF(N35=0,0,IF(AND(W35&gt;0,W35&lt;&gt;""),MAX($Y$1:Y34)+1,0))</f>
        <v>12</v>
      </c>
    </row>
    <row r="36" spans="1:25" ht="16" customHeight="1" x14ac:dyDescent="0.2">
      <c r="A36" s="143" t="str">
        <f t="shared" si="6"/>
        <v>資産合計</v>
      </c>
      <c r="B36" s="142">
        <f t="shared" si="11"/>
        <v>562050490</v>
      </c>
      <c r="C36" s="52"/>
      <c r="D36" s="18" t="str">
        <f>IF(A36="","",IFERROR(VLOOKUP(A36,科目対照表!$C$6:$F$114,科目対照表!$F$4,0),""))</f>
        <v/>
      </c>
      <c r="E36" s="45" t="str">
        <f>IF(A36="","",IFERROR(VLOOKUP(A36,科目対照表!$C$6:$H$114,科目対照表!$H$4,0),""))</f>
        <v/>
      </c>
      <c r="F36" s="18" t="str">
        <f>IF(D36="","",IF(E36="Y",IF(C36="",MAX($F$5:F35)+1,""),""))</f>
        <v/>
      </c>
      <c r="G36" s="18" t="str">
        <f>IF(D36="","",IF(E36="Y",IF(C36="Y",MAX($G$5:G35)+1,""),""))</f>
        <v/>
      </c>
      <c r="H36" s="18" t="str">
        <f>IF(D36="","",IF(E36="",IF(C36="",MAX($H$5:H35)+1,""),""))</f>
        <v/>
      </c>
      <c r="L36" s="18">
        <f t="shared" si="4"/>
        <v>33</v>
      </c>
      <c r="N36" s="18">
        <f t="shared" si="3"/>
        <v>1</v>
      </c>
      <c r="P36" s="1" t="s">
        <v>182</v>
      </c>
      <c r="Q36" s="120">
        <v>-27608230</v>
      </c>
      <c r="R36" s="120">
        <v>-28451575</v>
      </c>
      <c r="T36" s="127" t="str">
        <f t="shared" si="5"/>
        <v>有形固定資産</v>
      </c>
      <c r="U36" s="153" t="str">
        <f t="shared" si="7"/>
        <v>減価償却累計額</v>
      </c>
      <c r="V36" s="127" t="str">
        <f t="shared" si="9"/>
        <v>-28451575</v>
      </c>
      <c r="W36" s="127">
        <f t="shared" si="8"/>
        <v>-28451575</v>
      </c>
      <c r="Y36" s="18">
        <f>IF(N36=0,0,IF(AND(W36&gt;0,W36&lt;&gt;""),MAX($Y$1:Y35)+1,0))</f>
        <v>0</v>
      </c>
    </row>
    <row r="37" spans="1:25" ht="16" customHeight="1" x14ac:dyDescent="0.2">
      <c r="A37" s="143" t="str">
        <f t="shared" si="6"/>
        <v/>
      </c>
      <c r="B37" s="142" t="str">
        <f t="shared" si="11"/>
        <v/>
      </c>
      <c r="C37" s="52"/>
      <c r="D37" s="18" t="str">
        <f>IF(A37="","",IFERROR(VLOOKUP(A37,科目対照表!$C$6:$F$114,科目対照表!$F$4,0),""))</f>
        <v/>
      </c>
      <c r="E37" s="45" t="str">
        <f>IF(A37="","",IFERROR(VLOOKUP(A37,科目対照表!$C$6:$H$114,科目対照表!$H$4,0),""))</f>
        <v/>
      </c>
      <c r="F37" s="18" t="str">
        <f>IF(D37="","",IF(E37="Y",IF(C37="",MAX($F$5:F36)+1,""),""))</f>
        <v/>
      </c>
      <c r="G37" s="18" t="str">
        <f>IF(D37="","",IF(E37="Y",IF(C37="Y",MAX($G$5:G36)+1,""),""))</f>
        <v/>
      </c>
      <c r="H37" s="18" t="str">
        <f>IF(D37="","",IF(E37="",IF(C37="",MAX($H$5:H36)+1,""),""))</f>
        <v/>
      </c>
      <c r="L37" s="18">
        <f t="shared" si="4"/>
        <v>34</v>
      </c>
      <c r="N37" s="18">
        <f t="shared" si="3"/>
        <v>1</v>
      </c>
      <c r="P37" s="1" t="s">
        <v>188</v>
      </c>
      <c r="Q37" s="120">
        <v>72250311</v>
      </c>
      <c r="R37" s="120">
        <v>72147614</v>
      </c>
      <c r="T37" s="127" t="str">
        <f t="shared" si="5"/>
        <v>有形固定資産</v>
      </c>
      <c r="U37" s="153" t="str">
        <f t="shared" si="7"/>
        <v>信託建物（純額）</v>
      </c>
      <c r="V37" s="127" t="str">
        <f t="shared" si="9"/>
        <v>72147614</v>
      </c>
      <c r="W37" s="127">
        <f t="shared" si="8"/>
        <v>72147614</v>
      </c>
      <c r="Y37" s="18">
        <f>IF(N37=0,0,IF(AND(W37&gt;0,W37&lt;&gt;""),MAX($Y$1:Y36)+1,0))</f>
        <v>13</v>
      </c>
    </row>
    <row r="38" spans="1:25" ht="16" customHeight="1" x14ac:dyDescent="0.2">
      <c r="A38" s="143" t="str">
        <f t="shared" si="6"/>
        <v/>
      </c>
      <c r="B38" s="142" t="str">
        <f t="shared" si="11"/>
        <v/>
      </c>
      <c r="C38" s="52"/>
      <c r="D38" s="18" t="str">
        <f>IF(A38="","",IFERROR(VLOOKUP(A38,科目対照表!$C$6:$F$114,科目対照表!$F$4,0),""))</f>
        <v/>
      </c>
      <c r="E38" s="45" t="str">
        <f>IF(A38="","",IFERROR(VLOOKUP(A38,科目対照表!$C$6:$H$114,科目対照表!$H$4,0),""))</f>
        <v/>
      </c>
      <c r="F38" s="18" t="str">
        <f>IF(D38="","",IF(E38="Y",IF(C38="",MAX($F$5:F37)+1,""),""))</f>
        <v/>
      </c>
      <c r="G38" s="18" t="str">
        <f>IF(D38="","",IF(E38="Y",IF(C38="Y",MAX($G$5:G37)+1,""),""))</f>
        <v/>
      </c>
      <c r="H38" s="18" t="str">
        <f>IF(D38="","",IF(E38="",IF(C38="",MAX($H$5:H37)+1,""),""))</f>
        <v/>
      </c>
      <c r="L38" s="18">
        <f t="shared" si="4"/>
        <v>35</v>
      </c>
      <c r="N38" s="18">
        <f t="shared" si="3"/>
        <v>1</v>
      </c>
      <c r="P38" s="1" t="s">
        <v>189</v>
      </c>
      <c r="Q38" s="120">
        <v>844275</v>
      </c>
      <c r="R38" s="120">
        <v>839978</v>
      </c>
      <c r="T38" s="127" t="str">
        <f t="shared" si="5"/>
        <v>有形固定資産</v>
      </c>
      <c r="U38" s="153" t="str">
        <f t="shared" si="7"/>
        <v>信託構築物</v>
      </c>
      <c r="V38" s="127" t="str">
        <f t="shared" si="9"/>
        <v>839978</v>
      </c>
      <c r="W38" s="127">
        <f t="shared" si="8"/>
        <v>839978</v>
      </c>
      <c r="Y38" s="18">
        <f>IF(N38=0,0,IF(AND(W38&gt;0,W38&lt;&gt;""),MAX($Y$1:Y37)+1,0))</f>
        <v>14</v>
      </c>
    </row>
    <row r="39" spans="1:25" ht="16" customHeight="1" x14ac:dyDescent="0.2">
      <c r="A39" s="143" t="str">
        <f t="shared" si="6"/>
        <v/>
      </c>
      <c r="B39" s="142" t="str">
        <f t="shared" si="11"/>
        <v/>
      </c>
      <c r="C39" s="52"/>
      <c r="D39" s="18" t="str">
        <f>IF(A39="","",IFERROR(VLOOKUP(A39,科目対照表!$C$6:$F$114,科目対照表!$F$4,0),""))</f>
        <v/>
      </c>
      <c r="E39" s="45" t="str">
        <f>IF(A39="","",IFERROR(VLOOKUP(A39,科目対照表!$C$6:$H$114,科目対照表!$H$4,0),""))</f>
        <v/>
      </c>
      <c r="F39" s="18" t="str">
        <f>IF(D39="","",IF(E39="Y",IF(C39="",MAX($F$5:F38)+1,""),""))</f>
        <v/>
      </c>
      <c r="G39" s="18" t="str">
        <f>IF(D39="","",IF(E39="Y",IF(C39="Y",MAX($G$5:G38)+1,""),""))</f>
        <v/>
      </c>
      <c r="H39" s="18" t="str">
        <f>IF(D39="","",IF(E39="",IF(C39="",MAX($H$5:H38)+1,""),""))</f>
        <v/>
      </c>
      <c r="L39" s="18">
        <f t="shared" si="4"/>
        <v>36</v>
      </c>
      <c r="N39" s="18">
        <f t="shared" si="3"/>
        <v>1</v>
      </c>
      <c r="P39" s="1" t="s">
        <v>182</v>
      </c>
      <c r="Q39" s="120">
        <v>-421595</v>
      </c>
      <c r="R39" s="120">
        <v>-437016</v>
      </c>
      <c r="T39" s="127" t="str">
        <f t="shared" si="5"/>
        <v>有形固定資産</v>
      </c>
      <c r="U39" s="153" t="str">
        <f t="shared" si="7"/>
        <v>減価償却累計額</v>
      </c>
      <c r="V39" s="127" t="str">
        <f t="shared" si="9"/>
        <v>-437016</v>
      </c>
      <c r="W39" s="127">
        <f t="shared" si="8"/>
        <v>-437016</v>
      </c>
      <c r="Y39" s="18">
        <f>IF(N39=0,0,IF(AND(W39&gt;0,W39&lt;&gt;""),MAX($Y$1:Y38)+1,0))</f>
        <v>0</v>
      </c>
    </row>
    <row r="40" spans="1:25" ht="16" customHeight="1" x14ac:dyDescent="0.2">
      <c r="A40" s="143" t="str">
        <f t="shared" si="6"/>
        <v/>
      </c>
      <c r="B40" s="142" t="str">
        <f t="shared" si="11"/>
        <v/>
      </c>
      <c r="C40" s="52"/>
      <c r="D40" s="18" t="str">
        <f>IF(A40="","",IFERROR(VLOOKUP(A40,科目対照表!$C$6:$F$114,科目対照表!$F$4,0),""))</f>
        <v/>
      </c>
      <c r="E40" s="45" t="str">
        <f>IF(A40="","",IFERROR(VLOOKUP(A40,科目対照表!$C$6:$H$114,科目対照表!$H$4,0),""))</f>
        <v/>
      </c>
      <c r="F40" s="18" t="str">
        <f>IF(D40="","",IF(E40="Y",IF(C40="",MAX($F$5:F39)+1,""),""))</f>
        <v/>
      </c>
      <c r="G40" s="18" t="str">
        <f>IF(D40="","",IF(E40="Y",IF(C40="Y",MAX($G$5:G39)+1,""),""))</f>
        <v/>
      </c>
      <c r="H40" s="18" t="str">
        <f>IF(D40="","",IF(E40="",IF(C40="",MAX($H$5:H39)+1,""),""))</f>
        <v/>
      </c>
      <c r="L40" s="18">
        <f t="shared" si="4"/>
        <v>37</v>
      </c>
      <c r="N40" s="18">
        <f t="shared" si="3"/>
        <v>1</v>
      </c>
      <c r="P40" s="1" t="s">
        <v>190</v>
      </c>
      <c r="Q40" s="120">
        <v>422680</v>
      </c>
      <c r="R40" s="120">
        <v>402961</v>
      </c>
      <c r="T40" s="127" t="str">
        <f t="shared" si="5"/>
        <v>有形固定資産</v>
      </c>
      <c r="U40" s="153" t="str">
        <f t="shared" si="7"/>
        <v>信託構築物（純額）</v>
      </c>
      <c r="V40" s="127" t="str">
        <f t="shared" si="9"/>
        <v>402961</v>
      </c>
      <c r="W40" s="127">
        <f t="shared" si="8"/>
        <v>402961</v>
      </c>
      <c r="Y40" s="18">
        <f>IF(N40=0,0,IF(AND(W40&gt;0,W40&lt;&gt;""),MAX($Y$1:Y39)+1,0))</f>
        <v>15</v>
      </c>
    </row>
    <row r="41" spans="1:25" ht="16" customHeight="1" x14ac:dyDescent="0.2">
      <c r="A41" s="143" t="str">
        <f t="shared" si="6"/>
        <v/>
      </c>
      <c r="B41" s="157"/>
      <c r="C41" s="52"/>
      <c r="D41" s="18" t="str">
        <f>IF(A41="","",IFERROR(VLOOKUP(A41,科目対照表!$C$6:$F$114,科目対照表!$F$4,0),""))</f>
        <v/>
      </c>
      <c r="E41" s="45" t="str">
        <f>IF(A41="","",IFERROR(VLOOKUP(A41,科目対照表!$C$6:$H$114,科目対照表!$H$4,0),""))</f>
        <v/>
      </c>
      <c r="F41" s="18" t="str">
        <f>IF(D41="","",IF(E41="Y",IF(C41="",MAX($F$5:F40)+1,""),""))</f>
        <v/>
      </c>
      <c r="G41" s="18" t="str">
        <f>IF(D41="","",IF(E41="Y",IF(C41="Y",MAX($G$5:G40)+1,""),""))</f>
        <v/>
      </c>
      <c r="H41" s="18" t="str">
        <f>IF(D41="","",IF(E41="",IF(C41="",MAX($H$5:H40)+1,""),""))</f>
        <v/>
      </c>
      <c r="L41" s="18">
        <f t="shared" si="4"/>
        <v>38</v>
      </c>
      <c r="N41" s="18">
        <f t="shared" si="3"/>
        <v>1</v>
      </c>
      <c r="P41" s="1" t="s">
        <v>458</v>
      </c>
      <c r="Q41" s="120">
        <v>2077785</v>
      </c>
      <c r="R41" s="120">
        <v>1980711</v>
      </c>
      <c r="T41" s="127" t="str">
        <f t="shared" si="5"/>
        <v>有形固定資産</v>
      </c>
      <c r="U41" s="153" t="str">
        <f t="shared" si="7"/>
        <v>信託機械及び装置</v>
      </c>
      <c r="V41" s="127" t="str">
        <f t="shared" si="9"/>
        <v>1980711</v>
      </c>
      <c r="W41" s="127">
        <f t="shared" si="8"/>
        <v>1980711</v>
      </c>
      <c r="Y41" s="18">
        <f>IF(N41=0,0,IF(AND(W41&gt;0,W41&lt;&gt;""),MAX($Y$1:Y40)+1,0))</f>
        <v>16</v>
      </c>
    </row>
    <row r="42" spans="1:25" ht="16" customHeight="1" x14ac:dyDescent="0.2">
      <c r="A42" s="143" t="str">
        <f t="shared" si="6"/>
        <v/>
      </c>
      <c r="B42" s="157"/>
      <c r="C42" s="52"/>
      <c r="D42" s="18" t="str">
        <f>IF(A42="","",IFERROR(VLOOKUP(A42,科目対照表!$C$6:$F$114,科目対照表!$F$4,0),""))</f>
        <v/>
      </c>
      <c r="E42" s="45" t="str">
        <f>IF(A42="","",IFERROR(VLOOKUP(A42,科目対照表!$C$6:$H$114,科目対照表!$H$4,0),""))</f>
        <v/>
      </c>
      <c r="F42" s="18" t="str">
        <f>IF(D42="","",IF(E42="Y",IF(C42="",MAX($F$5:F41)+1,""),""))</f>
        <v/>
      </c>
      <c r="G42" s="18" t="str">
        <f>IF(D42="","",IF(E42="Y",IF(C42="Y",MAX($G$5:G41)+1,""),""))</f>
        <v/>
      </c>
      <c r="H42" s="18" t="str">
        <f>IF(D42="","",IF(E42="",IF(C42="",MAX($H$5:H41)+1,""),""))</f>
        <v/>
      </c>
      <c r="L42" s="18">
        <f t="shared" si="4"/>
        <v>39</v>
      </c>
      <c r="N42" s="18">
        <f t="shared" si="3"/>
        <v>1</v>
      </c>
      <c r="P42" s="1" t="s">
        <v>182</v>
      </c>
      <c r="Q42" s="120">
        <v>-763318</v>
      </c>
      <c r="R42" s="120">
        <v>-781937</v>
      </c>
      <c r="T42" s="127" t="str">
        <f t="shared" si="5"/>
        <v>有形固定資産</v>
      </c>
      <c r="U42" s="153" t="str">
        <f t="shared" si="7"/>
        <v>減価償却累計額</v>
      </c>
      <c r="V42" s="127" t="str">
        <f t="shared" si="9"/>
        <v>-781937</v>
      </c>
      <c r="W42" s="127">
        <f t="shared" si="8"/>
        <v>-781937</v>
      </c>
      <c r="Y42" s="18">
        <f>IF(N42=0,0,IF(AND(W42&gt;0,W42&lt;&gt;""),MAX($Y$1:Y41)+1,0))</f>
        <v>0</v>
      </c>
    </row>
    <row r="43" spans="1:25" ht="16" customHeight="1" x14ac:dyDescent="0.2">
      <c r="A43" s="143" t="str">
        <f t="shared" si="6"/>
        <v/>
      </c>
      <c r="B43" s="142"/>
      <c r="C43" s="52"/>
      <c r="D43" s="18" t="str">
        <f>IF(A43="","",IFERROR(VLOOKUP(A43,科目対照表!$C$6:$F$114,科目対照表!$F$4,0),""))</f>
        <v/>
      </c>
      <c r="E43" s="45" t="str">
        <f>IF(A43="","",IFERROR(VLOOKUP(A43,科目対照表!$C$6:$H$114,科目対照表!$H$4,0),""))</f>
        <v/>
      </c>
      <c r="F43" s="18" t="str">
        <f>IF(D43="","",IF(E43="Y",IF(C43="",MAX($F$5:F42)+1,""),""))</f>
        <v/>
      </c>
      <c r="G43" s="18" t="str">
        <f>IF(D43="","",IF(E43="Y",IF(C43="Y",MAX($G$5:G42)+1,""),""))</f>
        <v/>
      </c>
      <c r="H43" s="18" t="str">
        <f>IF(D43="","",IF(E43="",IF(C43="",MAX($H$5:H42)+1,""),""))</f>
        <v/>
      </c>
      <c r="L43" s="18">
        <f t="shared" si="4"/>
        <v>40</v>
      </c>
      <c r="N43" s="18">
        <f t="shared" si="3"/>
        <v>1</v>
      </c>
      <c r="P43" s="1" t="s">
        <v>191</v>
      </c>
      <c r="Q43" s="120">
        <v>1314466</v>
      </c>
      <c r="R43" s="120">
        <v>1198773</v>
      </c>
      <c r="T43" s="127" t="str">
        <f t="shared" si="5"/>
        <v>有形固定資産</v>
      </c>
      <c r="U43" s="153" t="str">
        <f t="shared" si="7"/>
        <v>信託機械及び装置（純額）</v>
      </c>
      <c r="V43" s="127" t="str">
        <f t="shared" si="9"/>
        <v>1198773</v>
      </c>
      <c r="W43" s="127">
        <f t="shared" si="8"/>
        <v>1198773</v>
      </c>
      <c r="Y43" s="18">
        <f>IF(N43=0,0,IF(AND(W43&gt;0,W43&lt;&gt;""),MAX($Y$1:Y42)+1,0))</f>
        <v>17</v>
      </c>
    </row>
    <row r="44" spans="1:25" ht="16" customHeight="1" x14ac:dyDescent="0.2">
      <c r="A44" s="143" t="str">
        <f t="shared" si="6"/>
        <v/>
      </c>
      <c r="B44" s="142" t="str">
        <f t="shared" si="11"/>
        <v/>
      </c>
      <c r="C44" s="52"/>
      <c r="D44" s="18" t="str">
        <f>IF(A44="","",IFERROR(VLOOKUP(A44,科目対照表!$C$6:$F$114,科目対照表!$F$4,0),""))</f>
        <v/>
      </c>
      <c r="E44" s="45" t="str">
        <f>IF(A44="","",IFERROR(VLOOKUP(A44,科目対照表!$C$6:$H$114,科目対照表!$H$4,0),""))</f>
        <v/>
      </c>
      <c r="F44" s="18" t="str">
        <f>IF(D44="","",IF(E44="Y",IF(C44="",MAX($F$5:F43)+1,""),""))</f>
        <v/>
      </c>
      <c r="G44" s="18" t="str">
        <f>IF(D44="","",IF(E44="Y",IF(C44="Y",MAX($G$5:G43)+1,""),""))</f>
        <v/>
      </c>
      <c r="H44" s="18" t="str">
        <f>IF(D44="","",IF(E44="",IF(C44="",MAX($H$5:H43)+1,""),""))</f>
        <v/>
      </c>
      <c r="L44" s="18">
        <f t="shared" si="4"/>
        <v>41</v>
      </c>
      <c r="N44" s="18">
        <f t="shared" si="3"/>
        <v>1</v>
      </c>
      <c r="P44" s="1" t="s">
        <v>489</v>
      </c>
      <c r="Q44" s="120">
        <v>596394</v>
      </c>
      <c r="R44" s="120">
        <v>646586</v>
      </c>
      <c r="T44" s="127" t="str">
        <f t="shared" si="5"/>
        <v>有形固定資産</v>
      </c>
      <c r="U44" s="153" t="str">
        <f t="shared" si="7"/>
        <v>信託工具、器具及び備品</v>
      </c>
      <c r="V44" s="127" t="str">
        <f t="shared" si="9"/>
        <v>646586</v>
      </c>
      <c r="W44" s="127">
        <f t="shared" si="8"/>
        <v>646586</v>
      </c>
      <c r="Y44" s="18">
        <f>IF(N44=0,0,IF(AND(W44&gt;0,W44&lt;&gt;""),MAX($Y$1:Y43)+1,0))</f>
        <v>18</v>
      </c>
    </row>
    <row r="45" spans="1:25" ht="16" customHeight="1" x14ac:dyDescent="0.2">
      <c r="A45" s="143" t="str">
        <f t="shared" si="6"/>
        <v/>
      </c>
      <c r="B45" s="142" t="str">
        <f t="shared" si="11"/>
        <v/>
      </c>
      <c r="C45" s="52"/>
      <c r="D45" s="18" t="str">
        <f>IF(A45="","",IFERROR(VLOOKUP(A45,科目対照表!$C$6:$F$114,科目対照表!$F$4,0),""))</f>
        <v/>
      </c>
      <c r="E45" s="45" t="str">
        <f>IF(A45="","",IFERROR(VLOOKUP(A45,科目対照表!$C$6:$H$114,科目対照表!$H$4,0),""))</f>
        <v/>
      </c>
      <c r="F45" s="18" t="str">
        <f>IF(D45="","",IF(E45="Y",IF(C45="",MAX($F$5:F44)+1,""),""))</f>
        <v/>
      </c>
      <c r="G45" s="18" t="str">
        <f>IF(D45="","",IF(E45="Y",IF(C45="Y",MAX($G$5:G44)+1,""),""))</f>
        <v/>
      </c>
      <c r="H45" s="18" t="str">
        <f>IF(D45="","",IF(E45="",IF(C45="",MAX($H$5:H44)+1,""),""))</f>
        <v/>
      </c>
      <c r="L45" s="18">
        <f t="shared" si="4"/>
        <v>42</v>
      </c>
      <c r="N45" s="18">
        <f t="shared" si="3"/>
        <v>1</v>
      </c>
      <c r="P45" s="1" t="s">
        <v>182</v>
      </c>
      <c r="Q45" s="120">
        <v>-336620</v>
      </c>
      <c r="R45" s="120">
        <v>-360526</v>
      </c>
      <c r="T45" s="127" t="str">
        <f>IF(OR(P45=$AE$15,P45=$AE$16,P45=$AE$17,P45=$AE$18,P45=$AE$19,P45=$AE$20,P45=$AE$21,P45=$AE$22,P45=$AE$23),P45,T44)</f>
        <v>有形固定資産</v>
      </c>
      <c r="U45" s="153" t="str">
        <f>IF(OR(P45=$AA$14,P45=$AA$15,P45=$AA$16,P45=$AA$17,P45=$AA$18,P45=$AA$19,P45=$AA$20,P45=$AB$14,P45=$AB$15,P45=$AB$16,P45=$AB$17,P45=$AB$18,P45=$AB$19,P45=$AB$20),T45&amp;P45,P45)</f>
        <v>減価償却累計額</v>
      </c>
      <c r="V45" s="127" t="str">
        <f>ASC(R45)</f>
        <v>-360526</v>
      </c>
      <c r="W45" s="127">
        <f>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45,$AA$3,"-"),$AC$3,""),$AC$4,""),$AC$5,""),$AC$6,""),$AD$3,""),$AD$4,""),$AD$5,""),$AD$6,""),$AD$7,""),$AD$8,""),$AD$9,""),$AE$3,""),$AE$4,""),$AE$5,""),$AF$3,""),$AF$4,""),$AF$5,""),$AF$6,""),$AF$7,""),$AF$8,""),$AF$9,""),$AE$6,""),$AE$7,""),$AE$8,""),$AE$9,""),$AC$7,""),$AC$8,""),$AC$9,""),$AA$4,"")," ",""),"　",""),"  ","")*$AA$12/1000,"")</f>
        <v>-360526</v>
      </c>
      <c r="Y45" s="18">
        <f>IF(N45=0,0,IF(AND(W45&gt;0,W45&lt;&gt;""),MAX($Y$1:Y44)+1,0))</f>
        <v>0</v>
      </c>
    </row>
    <row r="46" spans="1:25" ht="16" customHeight="1" x14ac:dyDescent="0.2">
      <c r="A46" s="143" t="str">
        <f t="shared" si="6"/>
        <v/>
      </c>
      <c r="B46" s="142" t="str">
        <f t="shared" si="11"/>
        <v/>
      </c>
      <c r="C46" s="52"/>
      <c r="D46" s="18" t="str">
        <f>IF(A46="","",IFERROR(VLOOKUP(A46,科目対照表!$C$6:$F$114,科目対照表!$F$4,0),""))</f>
        <v/>
      </c>
      <c r="E46" s="45" t="str">
        <f>IF(A46="","",IFERROR(VLOOKUP(A46,科目対照表!$C$6:$H$114,科目対照表!$H$4,0),""))</f>
        <v/>
      </c>
      <c r="F46" s="18" t="str">
        <f>IF(D46="","",IF(E46="Y",IF(C46="",MAX($F$5:F45)+1,""),""))</f>
        <v/>
      </c>
      <c r="G46" s="18" t="str">
        <f>IF(D46="","",IF(E46="Y",IF(C46="Y",MAX($G$5:G45)+1,""),""))</f>
        <v/>
      </c>
      <c r="H46" s="18" t="str">
        <f>IF(D46="","",IF(E46="",IF(C46="",MAX($H$5:H45)+1,""),""))</f>
        <v/>
      </c>
      <c r="L46" s="18">
        <f t="shared" si="4"/>
        <v>43</v>
      </c>
      <c r="N46" s="18">
        <f t="shared" si="3"/>
        <v>1</v>
      </c>
      <c r="P46" s="1" t="s">
        <v>506</v>
      </c>
      <c r="Q46" s="120">
        <v>259774</v>
      </c>
      <c r="R46" s="120">
        <v>286059</v>
      </c>
      <c r="T46" s="127" t="str">
        <f t="shared" si="5"/>
        <v>有形固定資産</v>
      </c>
      <c r="U46" s="153" t="str">
        <f t="shared" si="7"/>
        <v>信託工具、器具及び備品（純額）</v>
      </c>
      <c r="V46" s="127" t="str">
        <f t="shared" si="9"/>
        <v>286059</v>
      </c>
      <c r="W46" s="127">
        <f t="shared" si="8"/>
        <v>286059</v>
      </c>
      <c r="Y46" s="18">
        <f>IF(N46=0,0,IF(AND(W46&gt;0,W46&lt;&gt;""),MAX($Y$1:Y45)+1,0))</f>
        <v>19</v>
      </c>
    </row>
    <row r="47" spans="1:25" ht="16" customHeight="1" x14ac:dyDescent="0.2">
      <c r="A47" s="143" t="str">
        <f t="shared" si="6"/>
        <v/>
      </c>
      <c r="B47" s="142" t="str">
        <f t="shared" si="11"/>
        <v/>
      </c>
      <c r="C47" s="52"/>
      <c r="D47" s="18" t="str">
        <f>IF(A47="","",IFERROR(VLOOKUP(A47,科目対照表!$C$6:$F$114,科目対照表!$F$4,0),""))</f>
        <v/>
      </c>
      <c r="E47" s="45" t="str">
        <f>IF(A47="","",IFERROR(VLOOKUP(A47,科目対照表!$C$6:$H$114,科目対照表!$H$4,0),""))</f>
        <v/>
      </c>
      <c r="F47" s="18" t="str">
        <f>IF(D47="","",IF(E47="Y",IF(C47="",MAX($F$5:F46)+1,""),""))</f>
        <v/>
      </c>
      <c r="G47" s="18" t="str">
        <f>IF(D47="","",IF(E47="Y",IF(C47="Y",MAX($G$5:G46)+1,""),""))</f>
        <v/>
      </c>
      <c r="H47" s="18" t="str">
        <f>IF(D47="","",IF(E47="",IF(C47="",MAX($H$5:H46)+1,""),""))</f>
        <v/>
      </c>
      <c r="L47" s="18">
        <f t="shared" si="4"/>
        <v>44</v>
      </c>
      <c r="N47" s="18">
        <f t="shared" si="3"/>
        <v>1</v>
      </c>
      <c r="P47" s="1" t="s">
        <v>193</v>
      </c>
      <c r="Q47" s="120">
        <v>452419828</v>
      </c>
      <c r="R47" s="120">
        <v>453337142</v>
      </c>
      <c r="T47" s="127" t="str">
        <f t="shared" si="5"/>
        <v>有形固定資産</v>
      </c>
      <c r="U47" s="153" t="str">
        <f t="shared" si="7"/>
        <v>信託土地</v>
      </c>
      <c r="V47" s="127" t="str">
        <f t="shared" si="9"/>
        <v>453337142</v>
      </c>
      <c r="W47" s="127">
        <f t="shared" si="8"/>
        <v>453337142</v>
      </c>
      <c r="Y47" s="18">
        <f>IF(N47=0,0,IF(AND(W47&gt;0,W47&lt;&gt;""),MAX($Y$1:Y46)+1,0))</f>
        <v>20</v>
      </c>
    </row>
    <row r="48" spans="1:25" ht="16" customHeight="1" x14ac:dyDescent="0.2">
      <c r="A48" s="143" t="str">
        <f t="shared" si="6"/>
        <v/>
      </c>
      <c r="B48" s="142" t="str">
        <f t="shared" si="11"/>
        <v/>
      </c>
      <c r="C48" s="52"/>
      <c r="D48" s="18" t="str">
        <f>IF(A48="","",IFERROR(VLOOKUP(A48,科目対照表!$C$6:$F$114,科目対照表!$F$4,0),""))</f>
        <v/>
      </c>
      <c r="E48" s="45" t="str">
        <f>IF(A48="","",IFERROR(VLOOKUP(A48,科目対照表!$C$6:$H$114,科目対照表!$H$4,0),""))</f>
        <v/>
      </c>
      <c r="F48" s="18" t="str">
        <f>IF(D48="","",IF(E48="Y",IF(C48="",MAX($F$5:F47)+1,""),""))</f>
        <v/>
      </c>
      <c r="G48" s="18" t="str">
        <f>IF(D48="","",IF(E48="Y",IF(C48="Y",MAX($G$5:G47)+1,""),""))</f>
        <v/>
      </c>
      <c r="H48" s="18" t="str">
        <f>IF(D48="","",IF(E48="",IF(C48="",MAX($H$5:H47)+1,""),""))</f>
        <v/>
      </c>
      <c r="L48" s="18">
        <f t="shared" si="4"/>
        <v>45</v>
      </c>
      <c r="N48" s="18">
        <f t="shared" si="3"/>
        <v>1</v>
      </c>
      <c r="P48" s="1" t="s">
        <v>490</v>
      </c>
      <c r="Q48" s="120">
        <v>29044</v>
      </c>
      <c r="R48" s="120">
        <v>55374</v>
      </c>
      <c r="T48" s="127" t="str">
        <f t="shared" si="5"/>
        <v>有形固定資産</v>
      </c>
      <c r="U48" s="153" t="str">
        <f t="shared" si="7"/>
        <v>信託建設仮勘定</v>
      </c>
      <c r="V48" s="127" t="str">
        <f t="shared" si="9"/>
        <v>55374</v>
      </c>
      <c r="W48" s="127">
        <f t="shared" si="8"/>
        <v>55374</v>
      </c>
      <c r="Y48" s="18">
        <f>IF(N48=0,0,IF(AND(W48&gt;0,W48&lt;&gt;""),MAX($Y$1:Y47)+1,0))</f>
        <v>21</v>
      </c>
    </row>
    <row r="49" spans="1:25" ht="16" customHeight="1" x14ac:dyDescent="0.2">
      <c r="A49" s="143" t="str">
        <f t="shared" si="6"/>
        <v/>
      </c>
      <c r="B49" s="142" t="str">
        <f t="shared" si="11"/>
        <v/>
      </c>
      <c r="C49" s="52"/>
      <c r="D49" s="18" t="str">
        <f>IF(A49="","",IFERROR(VLOOKUP(A49,科目対照表!$C$6:$F$114,科目対照表!$F$4,0),""))</f>
        <v/>
      </c>
      <c r="E49" s="45" t="str">
        <f>IF(A49="","",IFERROR(VLOOKUP(A49,科目対照表!$C$6:$H$114,科目対照表!$H$4,0),""))</f>
        <v/>
      </c>
      <c r="F49" s="18" t="str">
        <f>IF(D49="","",IF(E49="Y",IF(C49="",MAX($F$5:F48)+1,""),""))</f>
        <v/>
      </c>
      <c r="G49" s="18" t="str">
        <f>IF(D49="","",IF(E49="Y",IF(C49="Y",MAX($G$5:G48)+1,""),""))</f>
        <v/>
      </c>
      <c r="H49" s="18" t="str">
        <f>IF(D49="","",IF(E49="",IF(C49="",MAX($H$5:H48)+1,""),""))</f>
        <v/>
      </c>
      <c r="L49" s="18">
        <f t="shared" si="4"/>
        <v>46</v>
      </c>
      <c r="N49" s="18">
        <f t="shared" si="3"/>
        <v>1</v>
      </c>
      <c r="P49" s="1" t="s">
        <v>491</v>
      </c>
      <c r="Q49" s="120">
        <v>526696106</v>
      </c>
      <c r="R49" s="120">
        <v>527446517</v>
      </c>
      <c r="T49" s="127" t="str">
        <f t="shared" si="5"/>
        <v>有形固定資産</v>
      </c>
      <c r="U49" s="153" t="str">
        <f t="shared" si="7"/>
        <v>有形固定資産合計</v>
      </c>
      <c r="V49" s="127" t="str">
        <f t="shared" si="9"/>
        <v>527446517</v>
      </c>
      <c r="W49" s="127">
        <f t="shared" si="8"/>
        <v>527446517</v>
      </c>
      <c r="Y49" s="18">
        <f>IF(N49=0,0,IF(AND(W49&gt;0,W49&lt;&gt;""),MAX($Y$1:Y48)+1,0))</f>
        <v>22</v>
      </c>
    </row>
    <row r="50" spans="1:25" ht="16" customHeight="1" x14ac:dyDescent="0.2">
      <c r="A50" s="143" t="str">
        <f t="shared" si="6"/>
        <v/>
      </c>
      <c r="B50" s="142" t="str">
        <f t="shared" si="11"/>
        <v/>
      </c>
      <c r="C50" s="52"/>
      <c r="D50" s="18" t="str">
        <f>IF(A50="","",IFERROR(VLOOKUP(A50,科目対照表!$C$6:$F$114,科目対照表!$F$4,0),""))</f>
        <v/>
      </c>
      <c r="E50" s="45" t="str">
        <f>IF(A50="","",IFERROR(VLOOKUP(A50,科目対照表!$C$6:$H$114,科目対照表!$H$4,0),""))</f>
        <v/>
      </c>
      <c r="F50" s="18" t="str">
        <f>IF(D50="","",IF(E50="Y",IF(C50="",MAX($F$5:F49)+1,""),""))</f>
        <v/>
      </c>
      <c r="G50" s="18" t="str">
        <f>IF(D50="","",IF(E50="Y",IF(C50="Y",MAX($G$5:G49)+1,""),""))</f>
        <v/>
      </c>
      <c r="H50" s="18" t="str">
        <f>IF(D50="","",IF(E50="",IF(C50="",MAX($H$5:H49)+1,""),""))</f>
        <v/>
      </c>
      <c r="L50" s="18">
        <f t="shared" si="4"/>
        <v>47</v>
      </c>
      <c r="N50" s="18">
        <f t="shared" si="3"/>
        <v>1</v>
      </c>
      <c r="P50" s="1" t="s">
        <v>195</v>
      </c>
      <c r="T50" s="127" t="str">
        <f t="shared" si="5"/>
        <v>無形固定資産</v>
      </c>
      <c r="U50" s="153" t="str">
        <f t="shared" si="7"/>
        <v>無形固定資産</v>
      </c>
      <c r="V50" s="127" t="str">
        <f>ASC(R50)</f>
        <v/>
      </c>
      <c r="W50" s="127" t="str">
        <f>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50,$AA$3,"-"),$AC$3,""),$AC$4,""),$AC$5,""),$AC$6,""),$AD$3,""),$AD$4,""),$AD$5,""),$AD$6,""),$AD$7,""),$AD$8,""),$AD$9,""),$AE$3,""),$AE$4,""),$AE$5,""),$AF$3,""),$AF$4,""),$AF$5,""),$AF$6,""),$AF$7,""),$AF$8,""),$AF$9,""),$AE$6,""),$AE$7,""),$AE$8,""),$AE$9,""),$AC$7,""),$AC$8,""),$AC$9,""),$AA$4,"")," ",""),"　",""),"  ","")*$AA$12/1000,"")</f>
        <v/>
      </c>
      <c r="Y50" s="18">
        <f>IF(N50=0,0,IF(AND(W50&gt;0,W50&lt;&gt;""),MAX($Y$1:Y49)+1,0))</f>
        <v>0</v>
      </c>
    </row>
    <row r="51" spans="1:25" ht="16" customHeight="1" x14ac:dyDescent="0.2">
      <c r="A51" s="143" t="str">
        <f t="shared" si="6"/>
        <v/>
      </c>
      <c r="B51" s="142" t="str">
        <f t="shared" si="11"/>
        <v/>
      </c>
      <c r="C51" s="44"/>
      <c r="D51" s="18" t="str">
        <f>IF(A51="","",IFERROR(VLOOKUP(A51,科目対照表!$C$6:$F$114,科目対照表!$F$4,0),""))</f>
        <v/>
      </c>
      <c r="E51" s="45" t="str">
        <f>IF(A51="","",IFERROR(VLOOKUP(A51,科目対照表!$C$6:$H$114,科目対照表!$H$4,0),""))</f>
        <v/>
      </c>
      <c r="F51" s="18" t="str">
        <f>IF(D51="","",IF(E51="Y",IF(C51="",MAX($F$5:F50)+1,""),""))</f>
        <v/>
      </c>
      <c r="G51" s="18" t="str">
        <f>IF(D51="","",IF(E51="Y",IF(C51="Y",MAX($G$5:G50)+1,""),""))</f>
        <v/>
      </c>
      <c r="H51" s="18" t="str">
        <f>IF(D51="","",IF(E51="",IF(C51="",MAX($H$5:H50)+1,""),""))</f>
        <v/>
      </c>
      <c r="L51" s="18">
        <f t="shared" si="4"/>
        <v>48</v>
      </c>
      <c r="N51" s="18">
        <f t="shared" si="3"/>
        <v>1</v>
      </c>
      <c r="P51" s="1" t="s">
        <v>492</v>
      </c>
      <c r="Q51" s="120" t="s">
        <v>454</v>
      </c>
      <c r="R51" s="120" t="s">
        <v>454</v>
      </c>
      <c r="T51" s="127" t="str">
        <f t="shared" si="5"/>
        <v>無形固定資産</v>
      </c>
      <c r="U51" s="153" t="str">
        <f t="shared" si="7"/>
        <v>借地権</v>
      </c>
      <c r="V51" s="127" t="str">
        <f t="shared" si="9"/>
        <v>-</v>
      </c>
      <c r="W51" s="127" t="str">
        <f t="shared" si="8"/>
        <v/>
      </c>
      <c r="Y51" s="18">
        <f>IF(N51=0,0,IF(AND(W51&gt;0,W51&lt;&gt;""),MAX($Y$1:Y50)+1,0))</f>
        <v>0</v>
      </c>
    </row>
    <row r="52" spans="1:25" ht="16" customHeight="1" x14ac:dyDescent="0.2">
      <c r="A52" s="143" t="str">
        <f t="shared" si="6"/>
        <v/>
      </c>
      <c r="B52" s="142" t="str">
        <f t="shared" si="11"/>
        <v/>
      </c>
      <c r="C52" s="52"/>
      <c r="D52" s="18" t="str">
        <f>IF(A52="","",IFERROR(VLOOKUP(A52,科目対照表!$C$6:$F$114,科目対照表!$F$4,0),""))</f>
        <v/>
      </c>
      <c r="E52" s="45" t="str">
        <f>IF(A52="","",IFERROR(VLOOKUP(A52,科目対照表!$C$6:$H$114,科目対照表!$H$4,0),""))</f>
        <v/>
      </c>
      <c r="F52" s="18" t="str">
        <f>IF(D52="","",IF(E52="Y",IF(C52="",MAX($F$5:F51)+1,""),""))</f>
        <v/>
      </c>
      <c r="G52" s="18" t="str">
        <f>IF(D52="","",IF(E52="Y",IF(C52="Y",MAX($G$5:G51)+1,""),""))</f>
        <v/>
      </c>
      <c r="H52" s="18" t="str">
        <f>IF(D52="","",IF(E52="",IF(C52="",MAX($H$5:H51)+1,""),""))</f>
        <v/>
      </c>
      <c r="L52" s="18">
        <f t="shared" si="4"/>
        <v>49</v>
      </c>
      <c r="N52" s="18">
        <f t="shared" si="3"/>
        <v>1</v>
      </c>
      <c r="P52" s="1" t="s">
        <v>493</v>
      </c>
      <c r="Q52" s="120">
        <v>9055086</v>
      </c>
      <c r="R52" s="120">
        <v>9055086</v>
      </c>
      <c r="T52" s="127" t="str">
        <f t="shared" si="5"/>
        <v>無形固定資産</v>
      </c>
      <c r="U52" s="153" t="str">
        <f t="shared" si="7"/>
        <v>信託借地権</v>
      </c>
      <c r="V52" s="127" t="str">
        <f t="shared" si="9"/>
        <v>9055086</v>
      </c>
      <c r="W52" s="127">
        <f t="shared" si="8"/>
        <v>9055086</v>
      </c>
      <c r="Y52" s="18">
        <f>IF(N52=0,0,IF(AND(W52&gt;0,W52&lt;&gt;""),MAX($Y$1:Y51)+1,0))</f>
        <v>23</v>
      </c>
    </row>
    <row r="53" spans="1:25" ht="16" customHeight="1" x14ac:dyDescent="0.2">
      <c r="A53" s="143" t="str">
        <f t="shared" si="6"/>
        <v/>
      </c>
      <c r="B53" s="142" t="str">
        <f t="shared" si="11"/>
        <v/>
      </c>
      <c r="C53" s="52"/>
      <c r="D53" s="18" t="str">
        <f>IF(A53="","",IFERROR(VLOOKUP(A53,科目対照表!$C$6:$F$114,科目対照表!$F$4,0),""))</f>
        <v/>
      </c>
      <c r="E53" s="45" t="str">
        <f>IF(A53="","",IFERROR(VLOOKUP(A53,科目対照表!$C$6:$H$114,科目対照表!$H$4,0),""))</f>
        <v/>
      </c>
      <c r="F53" s="18" t="str">
        <f>IF(D53="","",IF(E53="Y",IF(C53="",MAX($F$5:F52)+1,""),""))</f>
        <v/>
      </c>
      <c r="G53" s="18" t="str">
        <f>IF(D53="","",IF(E53="Y",IF(C53="Y",MAX($G$5:G52)+1,""),""))</f>
        <v/>
      </c>
      <c r="H53" s="18" t="str">
        <f>IF(D53="","",IF(E53="",IF(C53="",MAX($H$5:H52)+1,""),""))</f>
        <v/>
      </c>
      <c r="L53" s="18">
        <f t="shared" si="4"/>
        <v>50</v>
      </c>
      <c r="N53" s="18">
        <f t="shared" si="3"/>
        <v>1</v>
      </c>
      <c r="P53" s="1" t="s">
        <v>384</v>
      </c>
      <c r="Q53" s="120">
        <v>3896</v>
      </c>
      <c r="R53" s="120">
        <v>3326</v>
      </c>
      <c r="T53" s="127" t="str">
        <f t="shared" si="5"/>
        <v>無形固定資産</v>
      </c>
      <c r="U53" s="153" t="str">
        <f t="shared" si="7"/>
        <v>無形固定資産その他</v>
      </c>
      <c r="V53" s="127" t="str">
        <f t="shared" si="9"/>
        <v>3326</v>
      </c>
      <c r="W53" s="127">
        <f t="shared" si="8"/>
        <v>3326</v>
      </c>
      <c r="Y53" s="18">
        <f>IF(N53=0,0,IF(AND(W53&gt;0,W53&lt;&gt;""),MAX($Y$1:Y52)+1,0))</f>
        <v>24</v>
      </c>
    </row>
    <row r="54" spans="1:25" ht="16" customHeight="1" x14ac:dyDescent="0.2">
      <c r="A54" s="143" t="str">
        <f t="shared" si="6"/>
        <v/>
      </c>
      <c r="B54" s="142" t="str">
        <f t="shared" si="11"/>
        <v/>
      </c>
      <c r="C54" s="52"/>
      <c r="D54" s="18" t="str">
        <f>IF(A54="","",IFERROR(VLOOKUP(A54,科目対照表!$C$6:$F$114,科目対照表!$F$4,0),""))</f>
        <v/>
      </c>
      <c r="E54" s="45" t="str">
        <f>IF(A54="","",IFERROR(VLOOKUP(A54,科目対照表!$C$6:$H$114,科目対照表!$H$4,0),""))</f>
        <v/>
      </c>
      <c r="F54" s="18" t="str">
        <f>IF(D54="","",IF(E54="Y",IF(C54="",MAX($F$5:F53)+1,""),""))</f>
        <v/>
      </c>
      <c r="G54" s="18" t="str">
        <f>IF(D54="","",IF(E54="Y",IF(C54="Y",MAX($G$5:G53)+1,""),""))</f>
        <v/>
      </c>
      <c r="H54" s="18" t="str">
        <f>IF(D54="","",IF(E54="",IF(C54="",MAX($H$5:H53)+1,""),""))</f>
        <v/>
      </c>
      <c r="L54" s="18">
        <f t="shared" si="4"/>
        <v>51</v>
      </c>
      <c r="N54" s="18">
        <f t="shared" si="3"/>
        <v>1</v>
      </c>
      <c r="P54" s="1" t="s">
        <v>200</v>
      </c>
      <c r="Q54" s="120">
        <v>9058982</v>
      </c>
      <c r="R54" s="120">
        <v>9058412</v>
      </c>
      <c r="T54" s="127" t="str">
        <f t="shared" si="5"/>
        <v>無形固定資産</v>
      </c>
      <c r="U54" s="153" t="str">
        <f t="shared" si="7"/>
        <v>無形固定資産合計</v>
      </c>
      <c r="V54" s="127" t="str">
        <f t="shared" si="9"/>
        <v>9058412</v>
      </c>
      <c r="W54" s="127">
        <f t="shared" si="8"/>
        <v>9058412</v>
      </c>
      <c r="Y54" s="18">
        <f>IF(N54=0,0,IF(AND(W54&gt;0,W54&lt;&gt;""),MAX($Y$1:Y53)+1,0))</f>
        <v>25</v>
      </c>
    </row>
    <row r="55" spans="1:25" ht="16" customHeight="1" x14ac:dyDescent="0.2">
      <c r="A55" s="143" t="str">
        <f t="shared" si="6"/>
        <v/>
      </c>
      <c r="B55" s="142" t="str">
        <f t="shared" si="11"/>
        <v/>
      </c>
      <c r="C55" s="52"/>
      <c r="D55" s="18" t="str">
        <f>IF(A55="","",IFERROR(VLOOKUP(A55,科目対照表!$C$6:$F$114,科目対照表!$F$4,0),""))</f>
        <v/>
      </c>
      <c r="E55" s="45" t="str">
        <f>IF(A55="","",IFERROR(VLOOKUP(A55,科目対照表!$C$6:$H$114,科目対照表!$H$4,0),""))</f>
        <v/>
      </c>
      <c r="F55" s="18" t="str">
        <f>IF(D55="","",IF(E55="Y",IF(C55="",MAX($F$5:F54)+1,""),""))</f>
        <v/>
      </c>
      <c r="G55" s="18" t="str">
        <f>IF(D55="","",IF(E55="Y",IF(C55="Y",MAX($G$5:G54)+1,""),""))</f>
        <v/>
      </c>
      <c r="H55" s="18" t="str">
        <f>IF(D55="","",IF(E55="",IF(C55="",MAX($H$5:H54)+1,""),""))</f>
        <v/>
      </c>
      <c r="L55" s="18">
        <f t="shared" si="4"/>
        <v>52</v>
      </c>
      <c r="N55" s="18">
        <f>IF(N54=1,IF(P58=$N$1,0,1),0)</f>
        <v>1</v>
      </c>
      <c r="P55" s="1" t="s">
        <v>201</v>
      </c>
      <c r="T55" s="127" t="str">
        <f t="shared" si="5"/>
        <v>投資その他の資産</v>
      </c>
      <c r="U55" s="153" t="str">
        <f t="shared" si="7"/>
        <v>投資その他の資産</v>
      </c>
      <c r="V55" s="127" t="str">
        <f t="shared" si="9"/>
        <v/>
      </c>
      <c r="W55" s="127" t="str">
        <f t="shared" si="8"/>
        <v/>
      </c>
      <c r="Y55" s="18">
        <f>IF(N55=0,0,IF(AND(W55&gt;0,W55&lt;&gt;""),MAX($Y$1:Y54)+1,0))</f>
        <v>0</v>
      </c>
    </row>
    <row r="56" spans="1:25" ht="16" customHeight="1" x14ac:dyDescent="0.2">
      <c r="A56" s="143" t="str">
        <f t="shared" si="6"/>
        <v/>
      </c>
      <c r="B56" s="142" t="str">
        <f t="shared" si="11"/>
        <v/>
      </c>
      <c r="C56" s="52"/>
      <c r="D56" s="18" t="str">
        <f>IF(A56="","",IFERROR(VLOOKUP(A56,科目対照表!$C$6:$F$114,科目対照表!$F$4,0),""))</f>
        <v/>
      </c>
      <c r="E56" s="45" t="str">
        <f>IF(A56="","",IFERROR(VLOOKUP(A56,科目対照表!$C$6:$H$114,科目対照表!$H$4,0),""))</f>
        <v/>
      </c>
      <c r="F56" s="18" t="str">
        <f>IF(D56="","",IF(E56="Y",IF(C56="",MAX($F$5:F55)+1,""),""))</f>
        <v/>
      </c>
      <c r="G56" s="18" t="str">
        <f>IF(D56="","",IF(E56="Y",IF(C56="Y",MAX($G$5:G55)+1,""),""))</f>
        <v/>
      </c>
      <c r="H56" s="18" t="str">
        <f>IF(D56="","",IF(E56="",IF(C56="",MAX($H$5:H55)+1,""),""))</f>
        <v/>
      </c>
      <c r="L56" s="18">
        <f t="shared" si="4"/>
        <v>53</v>
      </c>
      <c r="N56" s="18">
        <f>IF(N55=1,IF(P59=$N$1,0,1),0)</f>
        <v>1</v>
      </c>
      <c r="P56" s="1" t="s">
        <v>494</v>
      </c>
      <c r="Q56" s="120">
        <v>1624008</v>
      </c>
      <c r="R56" s="120">
        <v>1605910</v>
      </c>
      <c r="T56" s="127" t="str">
        <f t="shared" si="5"/>
        <v>投資その他の資産</v>
      </c>
      <c r="U56" s="153" t="str">
        <f t="shared" si="7"/>
        <v>投資有価証券</v>
      </c>
      <c r="V56" s="127" t="str">
        <f t="shared" si="9"/>
        <v>1605910</v>
      </c>
      <c r="W56" s="127">
        <f t="shared" si="8"/>
        <v>1605910</v>
      </c>
      <c r="Y56" s="18">
        <f>IF(N56=0,0,IF(AND(W56&gt;0,W56&lt;&gt;""),MAX($Y$1:Y55)+1,0))</f>
        <v>26</v>
      </c>
    </row>
    <row r="57" spans="1:25" ht="16" customHeight="1" x14ac:dyDescent="0.2">
      <c r="A57" s="143" t="str">
        <f t="shared" si="6"/>
        <v/>
      </c>
      <c r="B57" s="142" t="str">
        <f t="shared" si="11"/>
        <v/>
      </c>
      <c r="C57" s="52"/>
      <c r="D57" s="18" t="str">
        <f>IF(A57="","",IFERROR(VLOOKUP(A57,科目対照表!$C$6:$F$114,科目対照表!$F$4,0),""))</f>
        <v/>
      </c>
      <c r="E57" s="45" t="str">
        <f>IF(A57="","",IFERROR(VLOOKUP(A57,科目対照表!$C$6:$H$114,科目対照表!$H$4,0),""))</f>
        <v/>
      </c>
      <c r="F57" s="18" t="str">
        <f>IF(D57="","",IF(E57="Y",IF(C57="",MAX($F$5:F56)+1,""),""))</f>
        <v/>
      </c>
      <c r="G57" s="18" t="str">
        <f>IF(D57="","",IF(E57="Y",IF(C57="Y",MAX($G$5:G56)+1,""),""))</f>
        <v/>
      </c>
      <c r="H57" s="18" t="str">
        <f>IF(D57="","",IF(E57="",IF(C57="",MAX($H$5:H56)+1,""),""))</f>
        <v/>
      </c>
      <c r="L57" s="18">
        <f t="shared" si="4"/>
        <v>54</v>
      </c>
      <c r="N57" s="18">
        <f t="shared" si="3"/>
        <v>1</v>
      </c>
      <c r="P57" s="1" t="s">
        <v>204</v>
      </c>
      <c r="Q57" s="120">
        <v>1343794</v>
      </c>
      <c r="R57" s="120">
        <v>1315671</v>
      </c>
      <c r="T57" s="127" t="str">
        <f t="shared" si="5"/>
        <v>投資その他の資産</v>
      </c>
      <c r="U57" s="153" t="str">
        <f t="shared" si="7"/>
        <v>長期前払費用</v>
      </c>
      <c r="V57" s="127" t="str">
        <f t="shared" si="9"/>
        <v>1315671</v>
      </c>
      <c r="W57" s="127">
        <f t="shared" si="8"/>
        <v>1315671</v>
      </c>
      <c r="Y57" s="18">
        <f>IF(N57=0,0,IF(AND(W57&gt;0,W57&lt;&gt;""),MAX($Y$1:Y56)+1,0))</f>
        <v>27</v>
      </c>
    </row>
    <row r="58" spans="1:25" ht="16" customHeight="1" x14ac:dyDescent="0.2">
      <c r="A58" s="143" t="str">
        <f t="shared" si="6"/>
        <v/>
      </c>
      <c r="B58" s="142" t="str">
        <f t="shared" si="11"/>
        <v/>
      </c>
      <c r="C58" s="52"/>
      <c r="D58" s="18" t="str">
        <f>IF(A58="","",IFERROR(VLOOKUP(A58,科目対照表!$C$6:$F$114,科目対照表!$F$4,0),""))</f>
        <v/>
      </c>
      <c r="E58" s="45" t="str">
        <f>IF(A58="","",IFERROR(VLOOKUP(A58,科目対照表!$C$6:$H$114,科目対照表!$H$4,0),""))</f>
        <v/>
      </c>
      <c r="F58" s="18" t="str">
        <f>IF(D58="","",IF(E58="Y",IF(C58="",MAX($F$5:F57)+1,""),""))</f>
        <v/>
      </c>
      <c r="G58" s="18" t="str">
        <f>IF(D58="","",IF(E58="Y",IF(C58="Y",MAX($G$5:G57)+1,""),""))</f>
        <v/>
      </c>
      <c r="H58" s="18" t="str">
        <f>IF(D58="","",IF(E58="",IF(C58="",MAX($H$5:H57)+1,""),""))</f>
        <v/>
      </c>
      <c r="L58" s="18">
        <f t="shared" si="4"/>
        <v>55</v>
      </c>
      <c r="N58" s="18">
        <f t="shared" si="3"/>
        <v>1</v>
      </c>
      <c r="P58" s="1" t="s">
        <v>495</v>
      </c>
      <c r="Q58" s="120" t="s">
        <v>454</v>
      </c>
      <c r="R58" s="120" t="s">
        <v>454</v>
      </c>
      <c r="T58" s="127" t="str">
        <f t="shared" si="5"/>
        <v>投資その他の資産</v>
      </c>
      <c r="U58" s="153" t="str">
        <f t="shared" si="7"/>
        <v>差入保証有価証券</v>
      </c>
      <c r="V58" s="127" t="str">
        <f t="shared" si="9"/>
        <v>-</v>
      </c>
      <c r="W58" s="127" t="str">
        <f t="shared" si="8"/>
        <v/>
      </c>
      <c r="Y58" s="18">
        <f>IF(N58=0,0,IF(AND(W58&gt;0,W58&lt;&gt;""),MAX($Y$1:Y57)+1,0))</f>
        <v>0</v>
      </c>
    </row>
    <row r="59" spans="1:25" ht="16" customHeight="1" x14ac:dyDescent="0.2">
      <c r="A59" s="143" t="str">
        <f t="shared" si="6"/>
        <v/>
      </c>
      <c r="B59" s="142" t="str">
        <f t="shared" si="11"/>
        <v/>
      </c>
      <c r="C59" s="52"/>
      <c r="D59" s="18" t="str">
        <f>IF(A59="","",IFERROR(VLOOKUP(A59,科目対照表!$C$6:$F$114,科目対照表!$F$4,0),""))</f>
        <v/>
      </c>
      <c r="E59" s="45" t="str">
        <f>IF(A59="","",IFERROR(VLOOKUP(A59,科目対照表!$C$6:$H$114,科目対照表!$H$4,0),""))</f>
        <v/>
      </c>
      <c r="F59" s="18" t="str">
        <f>IF(D59="","",IF(E59="Y",IF(C59="",MAX($F$5:F58)+1,""),""))</f>
        <v/>
      </c>
      <c r="G59" s="18" t="str">
        <f>IF(D59="","",IF(E59="Y",IF(C59="Y",MAX($G$5:G58)+1,""),""))</f>
        <v/>
      </c>
      <c r="H59" s="18" t="str">
        <f>IF(D59="","",IF(E59="",IF(C59="",MAX($H$5:H58)+1,""),""))</f>
        <v/>
      </c>
      <c r="L59" s="18">
        <f t="shared" si="4"/>
        <v>56</v>
      </c>
      <c r="N59" s="18">
        <f t="shared" si="3"/>
        <v>1</v>
      </c>
      <c r="P59" s="1" t="s">
        <v>496</v>
      </c>
      <c r="Q59" s="120" t="s">
        <v>454</v>
      </c>
      <c r="R59" s="120" t="s">
        <v>454</v>
      </c>
      <c r="T59" s="127" t="str">
        <f t="shared" si="5"/>
        <v>投資その他の資産</v>
      </c>
      <c r="U59" s="153" t="str">
        <f t="shared" si="7"/>
        <v>投資その他の資産デリバティブ債権</v>
      </c>
      <c r="V59" s="127" t="str">
        <f t="shared" si="9"/>
        <v>-</v>
      </c>
      <c r="W59" s="127" t="str">
        <f t="shared" si="8"/>
        <v/>
      </c>
      <c r="Y59" s="18">
        <f>IF(N59=0,0,IF(AND(W59&gt;0,W59&lt;&gt;""),MAX($Y$1:Y58)+1,0))</f>
        <v>0</v>
      </c>
    </row>
    <row r="60" spans="1:25" ht="16" customHeight="1" x14ac:dyDescent="0.2">
      <c r="A60" s="143" t="str">
        <f t="shared" si="6"/>
        <v/>
      </c>
      <c r="B60" s="142" t="str">
        <f t="shared" si="11"/>
        <v/>
      </c>
      <c r="C60" s="52"/>
      <c r="D60" s="18" t="str">
        <f>IF(A60="","",IFERROR(VLOOKUP(A60,科目対照表!$C$6:$F$114,科目対照表!$F$4,0),""))</f>
        <v/>
      </c>
      <c r="E60" s="45" t="str">
        <f>IF(A60="","",IFERROR(VLOOKUP(A60,科目対照表!$C$6:$H$114,科目対照表!$H$4,0),""))</f>
        <v/>
      </c>
      <c r="F60" s="18" t="str">
        <f>IF(D60="","",IF(E60="Y",IF(C60="",MAX($F$5:F59)+1,""),""))</f>
        <v/>
      </c>
      <c r="G60" s="18" t="str">
        <f>IF(D60="","",IF(E60="Y",IF(C60="Y",MAX($G$5:G59)+1,""),""))</f>
        <v/>
      </c>
      <c r="H60" s="18" t="str">
        <f>IF(D60="","",IF(E60="",IF(C60="",MAX($H$5:H59)+1,""),""))</f>
        <v/>
      </c>
      <c r="L60" s="18">
        <f t="shared" si="4"/>
        <v>57</v>
      </c>
      <c r="N60" s="18">
        <f t="shared" si="3"/>
        <v>1</v>
      </c>
      <c r="P60" s="1" t="s">
        <v>497</v>
      </c>
      <c r="Q60" s="120" t="s">
        <v>454</v>
      </c>
      <c r="R60" s="120" t="s">
        <v>454</v>
      </c>
      <c r="T60" s="127" t="str">
        <f t="shared" si="5"/>
        <v>投資その他の資産</v>
      </c>
      <c r="U60" s="153" t="str">
        <f t="shared" si="7"/>
        <v>繰延税金資産</v>
      </c>
      <c r="V60" s="127" t="str">
        <f t="shared" si="9"/>
        <v>-</v>
      </c>
      <c r="W60" s="127" t="str">
        <f t="shared" si="8"/>
        <v/>
      </c>
      <c r="Y60" s="18">
        <f>IF(N60=0,0,IF(AND(W60&gt;0,W60&lt;&gt;""),MAX($Y$1:Y59)+1,0))</f>
        <v>0</v>
      </c>
    </row>
    <row r="61" spans="1:25" ht="16" customHeight="1" x14ac:dyDescent="0.2">
      <c r="A61" s="143" t="str">
        <f t="shared" si="6"/>
        <v/>
      </c>
      <c r="B61" s="142" t="str">
        <f t="shared" si="11"/>
        <v/>
      </c>
      <c r="C61" s="52"/>
      <c r="D61" s="18" t="str">
        <f>IF(A61="","",IFERROR(VLOOKUP(A61,科目対照表!$C$6:$F$114,科目対照表!$F$4,0),""))</f>
        <v/>
      </c>
      <c r="E61" s="45" t="str">
        <f>IF(A61="","",IFERROR(VLOOKUP(A61,科目対照表!$C$6:$H$114,科目対照表!$H$4,0),""))</f>
        <v/>
      </c>
      <c r="F61" s="18" t="str">
        <f>IF(D61="","",IF(E61="Y",IF(C61="",MAX($F$5:F60)+1,""),""))</f>
        <v/>
      </c>
      <c r="G61" s="18" t="str">
        <f>IF(D61="","",IF(E61="Y",IF(C61="Y",MAX($G$5:G60)+1,""),""))</f>
        <v/>
      </c>
      <c r="H61" s="18" t="str">
        <f>IF(D61="","",IF(E61="",IF(C61="",MAX($H$5:H60)+1,""),""))</f>
        <v/>
      </c>
      <c r="L61" s="18">
        <f t="shared" si="4"/>
        <v>58</v>
      </c>
      <c r="N61" s="18">
        <f t="shared" si="3"/>
        <v>1</v>
      </c>
      <c r="P61" s="1" t="s">
        <v>384</v>
      </c>
      <c r="Q61" s="120">
        <v>39222</v>
      </c>
      <c r="R61" s="120">
        <v>39222</v>
      </c>
      <c r="T61" s="127" t="str">
        <f t="shared" si="5"/>
        <v>投資その他の資産</v>
      </c>
      <c r="U61" s="153" t="str">
        <f t="shared" si="7"/>
        <v>投資その他の資産その他</v>
      </c>
      <c r="V61" s="127" t="str">
        <f>ASC(R61)</f>
        <v>39222</v>
      </c>
      <c r="W61" s="127">
        <f>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61,$AA$3,"-"),$AC$3,""),$AC$4,""),$AC$5,""),$AC$6,""),$AD$3,""),$AD$4,""),$AD$5,""),$AD$6,""),$AD$7,""),$AD$8,""),$AD$9,""),$AE$3,""),$AE$4,""),$AE$5,""),$AF$3,""),$AF$4,""),$AF$5,""),$AF$6,""),$AF$7,""),$AF$8,""),$AF$9,""),$AE$6,""),$AE$7,""),$AE$8,""),$AE$9,""),$AC$7,""),$AC$8,""),$AC$9,""),$AA$4,"")," ",""),"　",""),"  ","")*$AA$12/1000,"")</f>
        <v>39222</v>
      </c>
      <c r="Y61" s="18">
        <f>IF(N61=0,0,IF(AND(W61&gt;0,W61&lt;&gt;""),MAX($Y$1:Y60)+1,0))</f>
        <v>28</v>
      </c>
    </row>
    <row r="62" spans="1:25" ht="16" customHeight="1" x14ac:dyDescent="0.2">
      <c r="A62" s="143" t="str">
        <f t="shared" si="6"/>
        <v/>
      </c>
      <c r="B62" s="142" t="str">
        <f t="shared" si="11"/>
        <v/>
      </c>
      <c r="C62" s="44"/>
      <c r="D62" s="18" t="str">
        <f>IF(A62="","",IFERROR(VLOOKUP(A62,科目対照表!$C$6:$F$114,科目対照表!$F$4,0),""))</f>
        <v/>
      </c>
      <c r="E62" s="45" t="str">
        <f>IF(A62="","",IFERROR(VLOOKUP(A62,科目対照表!$C$6:$H$114,科目対照表!$H$4,0),""))</f>
        <v/>
      </c>
      <c r="F62" s="18" t="str">
        <f>IF(D62="","",IF(E62="Y",IF(C62="",MAX($F$5:F61)+1,""),""))</f>
        <v/>
      </c>
      <c r="G62" s="18" t="str">
        <f>IF(D62="","",IF(E62="Y",IF(C62="Y",MAX($G$5:G61)+1,""),""))</f>
        <v/>
      </c>
      <c r="H62" s="18" t="str">
        <f>IF(D62="","",IF(E62="",IF(C62="",MAX($H$5:H61)+1,""),""))</f>
        <v/>
      </c>
      <c r="L62" s="18">
        <f t="shared" si="4"/>
        <v>59</v>
      </c>
      <c r="N62" s="18">
        <f t="shared" si="3"/>
        <v>1</v>
      </c>
      <c r="P62" s="1" t="s">
        <v>206</v>
      </c>
      <c r="Q62" s="120">
        <v>3007025</v>
      </c>
      <c r="R62" s="120">
        <v>2960804</v>
      </c>
      <c r="T62" s="127" t="str">
        <f t="shared" si="5"/>
        <v>投資その他の資産</v>
      </c>
      <c r="U62" s="153" t="str">
        <f t="shared" si="7"/>
        <v>投資その他の資産合計</v>
      </c>
      <c r="V62" s="127" t="str">
        <f t="shared" si="9"/>
        <v>2960804</v>
      </c>
      <c r="W62" s="127">
        <f t="shared" si="8"/>
        <v>2960804</v>
      </c>
      <c r="Y62" s="18">
        <f>IF(N62=0,0,IF(AND(W62&gt;0,W62&lt;&gt;""),MAX($Y$1:Y61)+1,0))</f>
        <v>29</v>
      </c>
    </row>
    <row r="63" spans="1:25" ht="16" customHeight="1" x14ac:dyDescent="0.2">
      <c r="A63" s="143" t="str">
        <f t="shared" si="6"/>
        <v/>
      </c>
      <c r="B63" s="142" t="str">
        <f t="shared" si="11"/>
        <v/>
      </c>
      <c r="C63" s="44"/>
      <c r="D63" s="18" t="str">
        <f>IF(A63="","",IFERROR(VLOOKUP(A63,科目対照表!$C$6:$F$114,科目対照表!$F$4,0),""))</f>
        <v/>
      </c>
      <c r="E63" s="45" t="str">
        <f>IF(A63="","",IFERROR(VLOOKUP(A63,科目対照表!$C$6:$H$114,科目対照表!$H$4,0),""))</f>
        <v/>
      </c>
      <c r="F63" s="18" t="str">
        <f>IF(D63="","",IF(E63="Y",IF(C63="",MAX($F$5:F62)+1,""),""))</f>
        <v/>
      </c>
      <c r="G63" s="18" t="str">
        <f>IF(D63="","",IF(E63="Y",IF(C63="Y",MAX($G$5:G62)+1,""),""))</f>
        <v/>
      </c>
      <c r="H63" s="18" t="str">
        <f>IF(D63="","",IF(E63="",IF(C63="",MAX($H$5:H62)+1,""),""))</f>
        <v/>
      </c>
      <c r="L63" s="18">
        <f t="shared" si="4"/>
        <v>60</v>
      </c>
      <c r="N63" s="18">
        <f t="shared" si="3"/>
        <v>1</v>
      </c>
      <c r="P63" s="1" t="s">
        <v>207</v>
      </c>
      <c r="Q63" s="120">
        <v>538762114</v>
      </c>
      <c r="R63" s="120">
        <v>539465734</v>
      </c>
      <c r="T63" s="155" t="str">
        <f>IF(OR(P63=$AE$15,P63=$AE$16,P63=$AE$17,P63=$AE$18,P63=$AE$19,P63=$AE$20,P63=$AE$21,P63=$AE$22,P63=$AE$23),P63,T62)</f>
        <v>投資その他の資産</v>
      </c>
      <c r="U63" s="153" t="str">
        <f t="shared" si="7"/>
        <v>固定資産合計</v>
      </c>
      <c r="V63" s="127" t="str">
        <f t="shared" si="9"/>
        <v>539465734</v>
      </c>
      <c r="W63" s="127">
        <f t="shared" si="8"/>
        <v>539465734</v>
      </c>
      <c r="Y63" s="18">
        <f>IF(N63=0,0,IF(AND(W63&gt;0,W63&lt;&gt;""),MAX($Y$1:Y62)+1,0))</f>
        <v>30</v>
      </c>
    </row>
    <row r="64" spans="1:25" ht="16" customHeight="1" x14ac:dyDescent="0.2">
      <c r="A64" s="143" t="str">
        <f t="shared" si="6"/>
        <v/>
      </c>
      <c r="B64" s="142" t="str">
        <f t="shared" si="11"/>
        <v/>
      </c>
      <c r="C64" s="44"/>
      <c r="D64" s="18" t="str">
        <f>IF(A64="","",IFERROR(VLOOKUP(A64,科目対照表!$C$6:$F$114,科目対照表!$F$4,0),""))</f>
        <v/>
      </c>
      <c r="E64" s="45" t="str">
        <f>IF(A64="","",IFERROR(VLOOKUP(A64,科目対照表!$C$6:$H$114,科目対照表!$H$4,0),""))</f>
        <v/>
      </c>
      <c r="F64" s="18" t="str">
        <f>IF(D64="","",IF(E64="Y",IF(C64="",MAX($F$5:F63)+1,""),""))</f>
        <v/>
      </c>
      <c r="G64" s="18" t="str">
        <f>IF(D64="","",IF(E64="Y",IF(C64="Y",MAX($G$5:G63)+1,""),""))</f>
        <v/>
      </c>
      <c r="H64" s="18" t="str">
        <f>IF(D64="","",IF(E64="",IF(C64="",MAX($H$5:H63)+1,""),""))</f>
        <v/>
      </c>
      <c r="L64" s="18">
        <f t="shared" si="4"/>
        <v>61</v>
      </c>
      <c r="N64" s="18">
        <f t="shared" si="3"/>
        <v>1</v>
      </c>
      <c r="P64" s="1" t="s">
        <v>208</v>
      </c>
      <c r="T64" s="127" t="str">
        <f t="shared" si="5"/>
        <v>繰延資産</v>
      </c>
      <c r="U64" s="153" t="str">
        <f t="shared" si="7"/>
        <v>繰延資産</v>
      </c>
      <c r="V64" s="127" t="str">
        <f t="shared" si="9"/>
        <v/>
      </c>
      <c r="W64" s="127" t="str">
        <f t="shared" si="8"/>
        <v/>
      </c>
      <c r="Y64" s="18">
        <f>IF(N64=0,0,IF(AND(W64&gt;0,W64&lt;&gt;""),MAX($Y$1:Y63)+1,0))</f>
        <v>0</v>
      </c>
    </row>
    <row r="65" spans="1:25" ht="16" customHeight="1" x14ac:dyDescent="0.2">
      <c r="A65" s="143" t="str">
        <f t="shared" si="6"/>
        <v/>
      </c>
      <c r="B65" s="142" t="str">
        <f t="shared" si="11"/>
        <v/>
      </c>
      <c r="C65" s="44"/>
      <c r="D65" s="18" t="str">
        <f>IF(A65="","",IFERROR(VLOOKUP(A65,科目対照表!$C$6:$F$114,科目対照表!$F$4,0),""))</f>
        <v/>
      </c>
      <c r="E65" s="45" t="str">
        <f>IF(A65="","",IFERROR(VLOOKUP(A65,科目対照表!$C$6:$H$114,科目対照表!$H$4,0),""))</f>
        <v/>
      </c>
      <c r="F65" s="18" t="str">
        <f>IF(D65="","",IF(E65="Y",IF(C65="",MAX($F$5:F64)+1,""),""))</f>
        <v/>
      </c>
      <c r="G65" s="18" t="str">
        <f>IF(D65="","",IF(E65="Y",IF(C65="Y",MAX($G$5:G64)+1,""),""))</f>
        <v/>
      </c>
      <c r="H65" s="18" t="str">
        <f>IF(D65="","",IF(E65="",IF(C65="",MAX($H$5:H64)+1,""),""))</f>
        <v/>
      </c>
      <c r="L65" s="18">
        <f t="shared" si="4"/>
        <v>62</v>
      </c>
      <c r="N65" s="18">
        <f t="shared" si="3"/>
        <v>1</v>
      </c>
      <c r="P65" s="1" t="s">
        <v>209</v>
      </c>
      <c r="Q65" s="120" t="s">
        <v>454</v>
      </c>
      <c r="R65" s="120" t="s">
        <v>454</v>
      </c>
      <c r="T65" s="127" t="str">
        <f t="shared" si="5"/>
        <v>繰延資産</v>
      </c>
      <c r="U65" s="153" t="str">
        <f t="shared" si="7"/>
        <v>投資口交付費</v>
      </c>
      <c r="V65" s="127" t="str">
        <f t="shared" si="9"/>
        <v>-</v>
      </c>
      <c r="W65" s="127" t="str">
        <f t="shared" si="8"/>
        <v/>
      </c>
      <c r="Y65" s="18">
        <f>IF(N65=0,0,IF(AND(W65&gt;0,W65&lt;&gt;""),MAX($Y$1:Y64)+1,0))</f>
        <v>0</v>
      </c>
    </row>
    <row r="66" spans="1:25" ht="16" customHeight="1" x14ac:dyDescent="0.2">
      <c r="A66" s="143" t="str">
        <f t="shared" si="6"/>
        <v/>
      </c>
      <c r="B66" s="142" t="str">
        <f t="shared" ref="B66:B127" si="12">IFERROR(INDEX($W$1:$W$110,MATCH($L66,$Y$1:$Y$110,0),1),"")</f>
        <v/>
      </c>
      <c r="C66" s="44"/>
      <c r="D66" s="18" t="str">
        <f>IF(A66="","",IFERROR(VLOOKUP(A66,科目対照表!$C$6:$F$114,科目対照表!$F$4,0),""))</f>
        <v/>
      </c>
      <c r="E66" s="45" t="str">
        <f>IF(A66="","",IFERROR(VLOOKUP(A66,科目対照表!$C$6:$H$114,科目対照表!$H$4,0),""))</f>
        <v/>
      </c>
      <c r="F66" s="18" t="str">
        <f>IF(D66="","",IF(E66="Y",IF(C66="",MAX($F$5:F65)+1,""),""))</f>
        <v/>
      </c>
      <c r="G66" s="18" t="str">
        <f>IF(D66="","",IF(E66="Y",IF(C66="Y",MAX($G$5:G65)+1,""),""))</f>
        <v/>
      </c>
      <c r="H66" s="18" t="str">
        <f>IF(D66="","",IF(E66="",IF(C66="",MAX($H$5:H65)+1,""),""))</f>
        <v/>
      </c>
      <c r="L66" s="18">
        <f t="shared" si="4"/>
        <v>63</v>
      </c>
      <c r="N66" s="18">
        <f t="shared" si="3"/>
        <v>1</v>
      </c>
      <c r="P66" s="1" t="s">
        <v>210</v>
      </c>
      <c r="Q66" s="120">
        <v>70357</v>
      </c>
      <c r="R66" s="120">
        <v>63925</v>
      </c>
      <c r="T66" s="127" t="str">
        <f t="shared" si="5"/>
        <v>繰延資産</v>
      </c>
      <c r="U66" s="153" t="str">
        <f t="shared" si="7"/>
        <v>投資法人債発行費</v>
      </c>
      <c r="V66" s="127" t="str">
        <f t="shared" si="9"/>
        <v>63925</v>
      </c>
      <c r="W66" s="127">
        <f t="shared" si="8"/>
        <v>63925</v>
      </c>
      <c r="Y66" s="18">
        <f>IF(N66=0,0,IF(AND(W66&gt;0,W66&lt;&gt;""),MAX($Y$1:Y65)+1,0))</f>
        <v>31</v>
      </c>
    </row>
    <row r="67" spans="1:25" ht="16" customHeight="1" x14ac:dyDescent="0.2">
      <c r="A67" s="143" t="str">
        <f t="shared" si="6"/>
        <v/>
      </c>
      <c r="B67" s="142" t="str">
        <f t="shared" si="12"/>
        <v/>
      </c>
      <c r="C67" s="44"/>
      <c r="D67" s="18" t="str">
        <f>IF(A67="","",IFERROR(VLOOKUP(A67,科目対照表!$C$6:$F$114,科目対照表!$F$4,0),""))</f>
        <v/>
      </c>
      <c r="E67" s="45" t="str">
        <f>IF(A67="","",IFERROR(VLOOKUP(A67,科目対照表!$C$6:$H$114,科目対照表!$H$4,0),""))</f>
        <v/>
      </c>
      <c r="F67" s="18" t="str">
        <f>IF(D67="","",IF(E67="Y",IF(C67="",MAX($F$5:F66)+1,""),""))</f>
        <v/>
      </c>
      <c r="G67" s="18" t="str">
        <f>IF(D67="","",IF(E67="Y",IF(C67="Y",MAX($G$5:G66)+1,""),""))</f>
        <v/>
      </c>
      <c r="H67" s="18" t="str">
        <f>IF(D67="","",IF(E67="",IF(C67="",MAX($H$5:H66)+1,""),""))</f>
        <v/>
      </c>
      <c r="L67" s="18">
        <f t="shared" ref="L67:L127" si="13">L66+1</f>
        <v>64</v>
      </c>
      <c r="N67" s="18">
        <f t="shared" si="3"/>
        <v>1</v>
      </c>
      <c r="P67" s="1" t="s">
        <v>211</v>
      </c>
      <c r="Q67" s="120">
        <v>70357</v>
      </c>
      <c r="R67" s="120">
        <v>63925</v>
      </c>
      <c r="T67" s="127" t="str">
        <f t="shared" si="5"/>
        <v>繰延資産</v>
      </c>
      <c r="U67" s="153" t="str">
        <f t="shared" si="7"/>
        <v>繰延資産合計</v>
      </c>
      <c r="V67" s="127" t="str">
        <f t="shared" si="9"/>
        <v>63925</v>
      </c>
      <c r="W67" s="127">
        <f t="shared" si="8"/>
        <v>63925</v>
      </c>
      <c r="Y67" s="18">
        <f>IF(N67=0,0,IF(AND(W67&gt;0,W67&lt;&gt;""),MAX($Y$1:Y66)+1,0))</f>
        <v>32</v>
      </c>
    </row>
    <row r="68" spans="1:25" ht="16" customHeight="1" x14ac:dyDescent="0.2">
      <c r="A68" s="143" t="str">
        <f t="shared" si="6"/>
        <v/>
      </c>
      <c r="B68" s="142" t="str">
        <f t="shared" si="12"/>
        <v/>
      </c>
      <c r="C68" s="44"/>
      <c r="D68" s="18" t="str">
        <f>IF(A68="","",IFERROR(VLOOKUP(A68,科目対照表!$C$6:$F$114,科目対照表!$F$4,0),""))</f>
        <v/>
      </c>
      <c r="E68" s="45" t="str">
        <f>IF(A68="","",IFERROR(VLOOKUP(A68,科目対照表!$C$6:$H$114,科目対照表!$H$4,0),""))</f>
        <v/>
      </c>
      <c r="F68" s="18" t="str">
        <f>IF(D68="","",IF(E68="Y",IF(C68="",MAX($F$5:F67)+1,""),""))</f>
        <v/>
      </c>
      <c r="G68" s="18" t="str">
        <f>IF(D68="","",IF(E68="Y",IF(C68="Y",MAX($G$5:G67)+1,""),""))</f>
        <v/>
      </c>
      <c r="H68" s="18" t="str">
        <f>IF(D68="","",IF(E68="",IF(C68="",MAX($H$5:H67)+1,""),""))</f>
        <v/>
      </c>
      <c r="L68" s="18">
        <f t="shared" si="13"/>
        <v>65</v>
      </c>
      <c r="N68" s="18">
        <f t="shared" ref="N68:N107" si="14">IF(N67=1,IF(P71=$N$1,0,1),0)</f>
        <v>1</v>
      </c>
      <c r="P68" s="1" t="s">
        <v>212</v>
      </c>
      <c r="Q68" s="120">
        <v>561233948</v>
      </c>
      <c r="R68" s="120">
        <v>562050490</v>
      </c>
      <c r="T68" s="155" t="str">
        <f t="shared" ref="T68:T76" si="15">IF(OR(P68=$AE$15,P68=$AE$16,P68=$AE$17,P68=$AE$18,P68=$AE$19,P68=$AE$20,P68=$AE$21,P68=$AE$22,P68=$AE$23),P68,T67)</f>
        <v>繰延資産</v>
      </c>
      <c r="U68" s="153" t="str">
        <f t="shared" si="7"/>
        <v>資産合計</v>
      </c>
      <c r="V68" s="127" t="str">
        <f t="shared" si="9"/>
        <v>562050490</v>
      </c>
      <c r="W68" s="127">
        <f t="shared" si="8"/>
        <v>562050490</v>
      </c>
      <c r="Y68" s="18">
        <f>IF(N68=0,0,IF(AND(W68&gt;0,W68&lt;&gt;""),MAX($Y$1:Y67)+1,0))</f>
        <v>33</v>
      </c>
    </row>
    <row r="69" spans="1:25" ht="16" customHeight="1" x14ac:dyDescent="0.2">
      <c r="A69" s="143" t="str">
        <f t="shared" si="6"/>
        <v/>
      </c>
      <c r="B69" s="142" t="str">
        <f t="shared" si="12"/>
        <v/>
      </c>
      <c r="C69" s="44"/>
      <c r="D69" s="18" t="str">
        <f>IF(A69="","",IFERROR(VLOOKUP(A69,科目対照表!$C$6:$F$114,科目対照表!$F$4,0),""))</f>
        <v/>
      </c>
      <c r="E69" s="45" t="str">
        <f>IF(A69="","",IFERROR(VLOOKUP(A69,科目対照表!$C$6:$H$114,科目対照表!$H$4,0),""))</f>
        <v/>
      </c>
      <c r="F69" s="18" t="str">
        <f>IF(D69="","",IF(E69="Y",IF(C69="",MAX($F$5:F68)+1,""),""))</f>
        <v/>
      </c>
      <c r="G69" s="18" t="str">
        <f>IF(D69="","",IF(E69="Y",IF(C69="Y",MAX($G$5:G68)+1,""),""))</f>
        <v/>
      </c>
      <c r="H69" s="18" t="str">
        <f>IF(D69="","",IF(E69="",IF(C69="",MAX($H$5:H68)+1,""),""))</f>
        <v/>
      </c>
      <c r="L69" s="18">
        <f t="shared" si="13"/>
        <v>66</v>
      </c>
      <c r="N69" s="18">
        <f t="shared" si="14"/>
        <v>1</v>
      </c>
      <c r="T69" s="127" t="str">
        <f t="shared" si="15"/>
        <v>繰延資産</v>
      </c>
      <c r="U69" s="153" t="str">
        <f t="shared" si="7"/>
        <v>繰延資産</v>
      </c>
      <c r="V69" s="127" t="str">
        <f t="shared" si="9"/>
        <v/>
      </c>
      <c r="W69" s="127" t="str">
        <f t="shared" si="8"/>
        <v/>
      </c>
      <c r="Y69" s="18">
        <f>IF(N69=0,0,IF(AND(W69&gt;0,W69&lt;&gt;""),MAX($Y$1:Y68)+1,0))</f>
        <v>0</v>
      </c>
    </row>
    <row r="70" spans="1:25" ht="16" customHeight="1" x14ac:dyDescent="0.2">
      <c r="A70" s="143" t="str">
        <f t="shared" si="6"/>
        <v/>
      </c>
      <c r="B70" s="142" t="str">
        <f t="shared" si="12"/>
        <v/>
      </c>
      <c r="C70" s="44"/>
      <c r="D70" s="18" t="str">
        <f>IF(A70="","",IFERROR(VLOOKUP(A70,科目対照表!$C$6:$F$114,科目対照表!$F$4,0),""))</f>
        <v/>
      </c>
      <c r="E70" s="45" t="str">
        <f>IF(A70="","",IFERROR(VLOOKUP(A70,科目対照表!$C$6:$H$114,科目対照表!$H$4,0),""))</f>
        <v/>
      </c>
      <c r="F70" s="18" t="str">
        <f>IF(D70="","",IF(E70="Y",IF(C70="",MAX($F$5:F69)+1,""),""))</f>
        <v/>
      </c>
      <c r="G70" s="18" t="str">
        <f>IF(D70="","",IF(E70="Y",IF(C70="Y",MAX($G$5:G69)+1,""),""))</f>
        <v/>
      </c>
      <c r="H70" s="18" t="str">
        <f>IF(D70="","",IF(E70="",IF(C70="",MAX($H$5:H69)+1,""),""))</f>
        <v/>
      </c>
      <c r="L70" s="18">
        <f t="shared" si="13"/>
        <v>67</v>
      </c>
      <c r="N70" s="18">
        <f t="shared" si="14"/>
        <v>1</v>
      </c>
      <c r="T70" s="127" t="str">
        <f t="shared" si="15"/>
        <v>繰延資産</v>
      </c>
      <c r="U70" s="153" t="str">
        <f t="shared" si="7"/>
        <v>繰延資産</v>
      </c>
      <c r="V70" s="127" t="str">
        <f t="shared" si="9"/>
        <v/>
      </c>
      <c r="W70" s="127" t="str">
        <f t="shared" si="8"/>
        <v/>
      </c>
      <c r="Y70" s="18">
        <f>IF(N70=0,0,IF(AND(W70&gt;0,W70&lt;&gt;""),MAX($Y$1:Y69)+1,0))</f>
        <v>0</v>
      </c>
    </row>
    <row r="71" spans="1:25" ht="16" customHeight="1" x14ac:dyDescent="0.2">
      <c r="A71" s="143" t="str">
        <f t="shared" si="6"/>
        <v/>
      </c>
      <c r="B71" s="142" t="str">
        <f t="shared" si="12"/>
        <v/>
      </c>
      <c r="C71" s="44"/>
      <c r="D71" s="18" t="str">
        <f>IF(A71="","",IFERROR(VLOOKUP(A71,科目対照表!$C$6:$F$114,科目対照表!$F$4,0),""))</f>
        <v/>
      </c>
      <c r="E71" s="45" t="str">
        <f>IF(A71="","",IFERROR(VLOOKUP(A71,科目対照表!$C$6:$H$114,科目対照表!$H$4,0),""))</f>
        <v/>
      </c>
      <c r="F71" s="18" t="str">
        <f>IF(D71="","",IF(E71="Y",IF(C71="",MAX($F$5:F70)+1,""),""))</f>
        <v/>
      </c>
      <c r="G71" s="18" t="str">
        <f>IF(D71="","",IF(E71="Y",IF(C71="Y",MAX($G$5:G70)+1,""),""))</f>
        <v/>
      </c>
      <c r="H71" s="18" t="str">
        <f>IF(D71="","",IF(E71="",IF(C71="",MAX($H$5:H70)+1,""),""))</f>
        <v/>
      </c>
      <c r="L71" s="18">
        <f t="shared" si="13"/>
        <v>68</v>
      </c>
      <c r="N71" s="18">
        <f t="shared" si="14"/>
        <v>1</v>
      </c>
      <c r="T71" s="127" t="str">
        <f t="shared" si="15"/>
        <v>繰延資産</v>
      </c>
      <c r="U71" s="153" t="str">
        <f t="shared" si="7"/>
        <v>繰延資産</v>
      </c>
      <c r="V71" s="127" t="str">
        <f t="shared" si="9"/>
        <v/>
      </c>
      <c r="W71" s="127" t="str">
        <f t="shared" si="8"/>
        <v/>
      </c>
      <c r="Y71" s="18">
        <f>IF(N71=0,0,IF(AND(W71&gt;0,W71&lt;&gt;""),MAX($Y$1:Y70)+1,0))</f>
        <v>0</v>
      </c>
    </row>
    <row r="72" spans="1:25" x14ac:dyDescent="0.2">
      <c r="A72" s="143" t="str">
        <f t="shared" ref="A72:A127" si="16">IFERROR(INDEX($U$1:$U$110,MATCH($L72,$Y$1:$Y$110,0),1),"")</f>
        <v/>
      </c>
      <c r="B72" s="142" t="str">
        <f t="shared" si="12"/>
        <v/>
      </c>
      <c r="C72" s="44"/>
      <c r="D72" s="18" t="str">
        <f>IF(A72="","",IFERROR(VLOOKUP(A72,科目対照表!$C$6:$F$114,科目対照表!$F$4,0),""))</f>
        <v/>
      </c>
      <c r="E72" s="45" t="str">
        <f>IF(A72="","",IFERROR(VLOOKUP(A72,科目対照表!$C$6:$H$114,科目対照表!$H$4,0),""))</f>
        <v/>
      </c>
      <c r="F72" s="18" t="str">
        <f>IF(D72="","",IF(E72="Y",IF(C72="",MAX($F$5:F71)+1,""),""))</f>
        <v/>
      </c>
      <c r="G72" s="18" t="str">
        <f>IF(D72="","",IF(E72="Y",IF(C72="Y",MAX($G$5:G71)+1,""),""))</f>
        <v/>
      </c>
      <c r="H72" s="18" t="str">
        <f>IF(D72="","",IF(E72="",IF(C72="",MAX($H$5:H71)+1,""),""))</f>
        <v/>
      </c>
      <c r="L72" s="18">
        <f t="shared" si="13"/>
        <v>69</v>
      </c>
      <c r="N72" s="18">
        <f t="shared" si="14"/>
        <v>0</v>
      </c>
      <c r="Q72" s="120" t="s">
        <v>512</v>
      </c>
      <c r="R72" s="120" t="s">
        <v>512</v>
      </c>
      <c r="T72" s="127" t="str">
        <f t="shared" si="15"/>
        <v>繰延資産</v>
      </c>
      <c r="U72" s="153" t="str">
        <f t="shared" ref="U72:U110" si="17">IF(OR(P72=$AA$14,P72=$AA$15,P72=$AA$16,P72=$AA$17,P72=$AA$18,P72=$AA$19,P72=$AA$20,P72=$AB$14,P72=$AB$15,P72=$AB$16,P72=$AB$17,P72=$AB$18,P72=$AB$19,P72=$AB$20),T72&amp;P72,P72)</f>
        <v>繰延資産</v>
      </c>
      <c r="V72" s="127" t="str">
        <f t="shared" si="9"/>
        <v>(単位:千円)</v>
      </c>
      <c r="W72" s="127" t="str">
        <f t="shared" si="8"/>
        <v/>
      </c>
      <c r="Y72" s="18">
        <f>IF(N72=0,0,IF(AND(W72&gt;0,W72&lt;&gt;""),MAX($Y$1:Y71)+1,0))</f>
        <v>0</v>
      </c>
    </row>
    <row r="73" spans="1:25" x14ac:dyDescent="0.2">
      <c r="A73" s="143" t="str">
        <f t="shared" si="16"/>
        <v/>
      </c>
      <c r="B73" s="142" t="str">
        <f t="shared" si="12"/>
        <v/>
      </c>
      <c r="C73" s="44"/>
      <c r="D73" s="18" t="str">
        <f>IF(A73="","",IFERROR(VLOOKUP(A73,科目対照表!$C$6:$F$114,科目対照表!$F$4,0),""))</f>
        <v/>
      </c>
      <c r="E73" s="45" t="str">
        <f>IF(A73="","",IFERROR(VLOOKUP(A73,科目対照表!$C$6:$H$114,科目対照表!$H$4,0),""))</f>
        <v/>
      </c>
      <c r="F73" s="18" t="str">
        <f>IF(D73="","",IF(E73="Y",IF(C73="",MAX($F$5:F72)+1,""),""))</f>
        <v/>
      </c>
      <c r="G73" s="18" t="str">
        <f>IF(D73="","",IF(E73="Y",IF(C73="Y",MAX($G$5:G72)+1,""),""))</f>
        <v/>
      </c>
      <c r="H73" s="18" t="str">
        <f>IF(D73="","",IF(E73="",IF(C73="",MAX($H$5:H72)+1,""),""))</f>
        <v/>
      </c>
      <c r="L73" s="18">
        <f t="shared" si="13"/>
        <v>70</v>
      </c>
      <c r="N73" s="18">
        <f t="shared" si="14"/>
        <v>0</v>
      </c>
      <c r="Q73" s="120" t="s">
        <v>465</v>
      </c>
      <c r="R73" s="120" t="s">
        <v>465</v>
      </c>
      <c r="T73" s="127" t="str">
        <f t="shared" si="15"/>
        <v>繰延資産</v>
      </c>
      <c r="U73" s="153" t="str">
        <f t="shared" si="17"/>
        <v>繰延資産</v>
      </c>
      <c r="V73" s="127" t="str">
        <f t="shared" ref="V73:V110" si="18">ASC(R73)</f>
        <v>当 期</v>
      </c>
      <c r="W73" s="127" t="str">
        <f t="shared" ref="W73:W110" si="19">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73,$AA$3,"-"),$AC$3,""),$AC$4,""),$AC$5,""),$AC$6,""),$AD$3,""),$AD$4,""),$AD$5,""),$AD$6,""),$AD$7,""),$AD$8,""),$AD$9,""),$AE$3,""),$AE$4,""),$AE$5,""),$AF$3,""),$AF$4,""),$AF$5,""),$AF$6,""),$AF$7,""),$AF$8,""),$AF$9,""),$AE$6,""),$AE$7,""),$AE$8,""),$AE$9,""),$AC$7,""),$AC$8,""),$AC$9,""),$AA$4,"")," ",""),"　",""),"  ","")*$AA$12/1000,"")</f>
        <v/>
      </c>
      <c r="Y73" s="18">
        <f>IF(N73=0,0,IF(AND(W73&gt;0,W73&lt;&gt;""),MAX($Y$1:Y72)+1,0))</f>
        <v>0</v>
      </c>
    </row>
    <row r="74" spans="1:25" x14ac:dyDescent="0.2">
      <c r="A74" s="143" t="str">
        <f t="shared" si="16"/>
        <v/>
      </c>
      <c r="B74" s="142" t="str">
        <f t="shared" si="12"/>
        <v/>
      </c>
      <c r="C74" s="44"/>
      <c r="D74" s="18" t="str">
        <f>IF(A74="","",IFERROR(VLOOKUP(A74,科目対照表!$C$6:$F$114,科目対照表!$F$4,0),""))</f>
        <v/>
      </c>
      <c r="E74" s="45" t="str">
        <f>IF(A74="","",IFERROR(VLOOKUP(A74,科目対照表!$C$6:$H$114,科目対照表!$H$4,0),""))</f>
        <v/>
      </c>
      <c r="F74" s="18" t="str">
        <f>IF(D74="","",IF(E74="Y",IF(C74="",MAX($F$5:F73)+1,""),""))</f>
        <v/>
      </c>
      <c r="G74" s="18" t="str">
        <f>IF(D74="","",IF(E74="Y",IF(C74="Y",MAX($G$5:G73)+1,""),""))</f>
        <v/>
      </c>
      <c r="H74" s="18" t="str">
        <f>IF(D74="","",IF(E74="",IF(C74="",MAX($H$5:H73)+1,""),""))</f>
        <v/>
      </c>
      <c r="L74" s="18">
        <f t="shared" si="13"/>
        <v>71</v>
      </c>
      <c r="N74" s="18">
        <f t="shared" si="14"/>
        <v>0</v>
      </c>
      <c r="Q74" s="120" t="s">
        <v>466</v>
      </c>
      <c r="R74" s="120" t="s">
        <v>464</v>
      </c>
      <c r="T74" s="127" t="str">
        <f t="shared" si="15"/>
        <v>繰延資産</v>
      </c>
      <c r="U74" s="153" t="str">
        <f t="shared" si="17"/>
        <v>繰延資産</v>
      </c>
      <c r="V74" s="127" t="str">
        <f t="shared" si="18"/>
        <v>2026年5月31日</v>
      </c>
      <c r="W74" s="127">
        <f t="shared" si="19"/>
        <v>46173</v>
      </c>
      <c r="Y74" s="18">
        <f>IF(N74=0,0,IF(AND(W74&gt;0,W74&lt;&gt;""),MAX($Y$1:Y73)+1,0))</f>
        <v>0</v>
      </c>
    </row>
    <row r="75" spans="1:25" x14ac:dyDescent="0.2">
      <c r="A75" s="143" t="str">
        <f t="shared" si="16"/>
        <v/>
      </c>
      <c r="B75" s="142" t="str">
        <f t="shared" si="12"/>
        <v/>
      </c>
      <c r="C75" s="44"/>
      <c r="D75" s="18" t="str">
        <f>IF(A75="","",IFERROR(VLOOKUP(A75,科目対照表!$C$6:$F$114,科目対照表!$F$4,0),""))</f>
        <v/>
      </c>
      <c r="E75" s="45" t="str">
        <f>IF(A75="","",IFERROR(VLOOKUP(A75,科目対照表!$C$6:$H$114,科目対照表!$H$4,0),""))</f>
        <v/>
      </c>
      <c r="F75" s="18" t="str">
        <f>IF(D75="","",IF(E75="Y",IF(C75="",MAX($F$5:F74)+1,""),""))</f>
        <v/>
      </c>
      <c r="G75" s="18" t="str">
        <f>IF(D75="","",IF(E75="Y",IF(C75="Y",MAX($G$5:G74)+1,""),""))</f>
        <v/>
      </c>
      <c r="H75" s="18" t="str">
        <f>IF(D75="","",IF(E75="",IF(C75="",MAX($H$5:H74)+1,""),""))</f>
        <v/>
      </c>
      <c r="L75" s="18">
        <f t="shared" si="13"/>
        <v>72</v>
      </c>
      <c r="N75" s="18">
        <f t="shared" si="14"/>
        <v>0</v>
      </c>
      <c r="P75" s="1" t="s">
        <v>385</v>
      </c>
      <c r="T75" s="155" t="str">
        <f t="shared" si="15"/>
        <v>繰延資産</v>
      </c>
      <c r="U75" s="153" t="str">
        <f t="shared" si="17"/>
        <v>負債の部</v>
      </c>
      <c r="V75" s="127" t="str">
        <f t="shared" si="18"/>
        <v/>
      </c>
      <c r="W75" s="127" t="str">
        <f t="shared" si="19"/>
        <v/>
      </c>
      <c r="Y75" s="18">
        <f>IF(N75=0,0,IF(AND(W75&gt;0,W75&lt;&gt;""),MAX($Y$1:Y74)+1,0))</f>
        <v>0</v>
      </c>
    </row>
    <row r="76" spans="1:25" x14ac:dyDescent="0.2">
      <c r="A76" s="143" t="str">
        <f t="shared" si="16"/>
        <v/>
      </c>
      <c r="B76" s="142" t="str">
        <f t="shared" si="12"/>
        <v/>
      </c>
      <c r="C76" s="44"/>
      <c r="D76" s="18" t="str">
        <f>IF(A76="","",IFERROR(VLOOKUP(A76,科目対照表!$C$6:$F$114,科目対照表!$F$4,0),""))</f>
        <v/>
      </c>
      <c r="E76" s="45" t="str">
        <f>IF(A76="","",IFERROR(VLOOKUP(A76,科目対照表!$C$6:$H$114,科目対照表!$H$4,0),""))</f>
        <v/>
      </c>
      <c r="F76" s="18" t="str">
        <f>IF(D76="","",IF(E76="Y",IF(C76="",MAX($F$5:F75)+1,""),""))</f>
        <v/>
      </c>
      <c r="G76" s="18" t="str">
        <f>IF(D76="","",IF(E76="Y",IF(C76="Y",MAX($G$5:G75)+1,""),""))</f>
        <v/>
      </c>
      <c r="H76" s="18" t="str">
        <f>IF(D76="","",IF(E76="",IF(C76="",MAX($H$5:H75)+1,""),""))</f>
        <v/>
      </c>
      <c r="L76" s="18">
        <f t="shared" si="13"/>
        <v>73</v>
      </c>
      <c r="N76" s="18">
        <f t="shared" si="14"/>
        <v>0</v>
      </c>
      <c r="P76" s="1" t="s">
        <v>386</v>
      </c>
      <c r="T76" s="127" t="str">
        <f t="shared" si="15"/>
        <v>流動負債</v>
      </c>
      <c r="U76" s="153" t="str">
        <f t="shared" si="17"/>
        <v>流動負債</v>
      </c>
      <c r="V76" s="127" t="str">
        <f t="shared" si="18"/>
        <v/>
      </c>
      <c r="W76" s="127" t="str">
        <f t="shared" si="19"/>
        <v/>
      </c>
      <c r="Y76" s="18">
        <f>IF(N76=0,0,IF(AND(W76&gt;0,W76&lt;&gt;""),MAX($Y$1:Y75)+1,0))</f>
        <v>0</v>
      </c>
    </row>
    <row r="77" spans="1:25" x14ac:dyDescent="0.2">
      <c r="A77" s="143" t="str">
        <f t="shared" si="16"/>
        <v/>
      </c>
      <c r="B77" s="142" t="str">
        <f t="shared" si="12"/>
        <v/>
      </c>
      <c r="C77" s="44"/>
      <c r="D77" s="18" t="str">
        <f>IF(A77="","",IFERROR(VLOOKUP(A77,科目対照表!$C$6:$F$114,科目対照表!$F$4,0),""))</f>
        <v/>
      </c>
      <c r="E77" s="45" t="str">
        <f>IF(A77="","",IFERROR(VLOOKUP(A77,科目対照表!$C$6:$H$114,科目対照表!$H$4,0),""))</f>
        <v/>
      </c>
      <c r="F77" s="18" t="str">
        <f>IF(D77="","",IF(E77="Y",IF(C77="",MAX($F$5:F76)+1,""),""))</f>
        <v/>
      </c>
      <c r="G77" s="18" t="str">
        <f>IF(D77="","",IF(E77="Y",IF(C77="Y",MAX($G$5:G76)+1,""),""))</f>
        <v/>
      </c>
      <c r="H77" s="18" t="str">
        <f>IF(D77="","",IF(E77="",IF(C77="",MAX($H$5:H76)+1,""),""))</f>
        <v/>
      </c>
      <c r="L77" s="18">
        <f t="shared" si="13"/>
        <v>74</v>
      </c>
      <c r="N77" s="18">
        <f t="shared" si="14"/>
        <v>0</v>
      </c>
      <c r="P77" s="1" t="s">
        <v>387</v>
      </c>
      <c r="Q77" s="120">
        <v>2010935</v>
      </c>
      <c r="R77" s="120">
        <v>1392769</v>
      </c>
      <c r="T77" s="127" t="str">
        <f t="shared" ref="T77:T110" si="20">IF(OR(P77=$AE$15,P77=$AE$16,P77=$AE$17,P77=$AE$18,P77=$AE$19,P77=$AE$20,P77=$AE$21,P77=$AE$22,P77=$AE$23),P77,T76)</f>
        <v>流動負債</v>
      </c>
      <c r="U77" s="153" t="str">
        <f t="shared" si="17"/>
        <v>営業未払金</v>
      </c>
      <c r="V77" s="127" t="str">
        <f t="shared" si="18"/>
        <v>1392769</v>
      </c>
      <c r="W77" s="127">
        <f t="shared" si="19"/>
        <v>1392769</v>
      </c>
      <c r="Y77" s="18">
        <f>IF(N77=0,0,IF(AND(W77&gt;0,W77&lt;&gt;""),MAX($Y$1:Y76)+1,0))</f>
        <v>0</v>
      </c>
    </row>
    <row r="78" spans="1:25" x14ac:dyDescent="0.2">
      <c r="A78" s="143" t="str">
        <f t="shared" si="16"/>
        <v/>
      </c>
      <c r="B78" s="142" t="str">
        <f t="shared" si="12"/>
        <v/>
      </c>
      <c r="C78" s="44"/>
      <c r="D78" s="18" t="str">
        <f>IF(A78="","",IFERROR(VLOOKUP(A78,科目対照表!$C$6:$F$114,科目対照表!$F$4,0),""))</f>
        <v/>
      </c>
      <c r="E78" s="45" t="str">
        <f>IF(A78="","",IFERROR(VLOOKUP(A78,科目対照表!$C$6:$H$114,科目対照表!$H$4,0),""))</f>
        <v/>
      </c>
      <c r="F78" s="18" t="str">
        <f>IF(D78="","",IF(E78="Y",IF(C78="",MAX($F$5:F77)+1,""),""))</f>
        <v/>
      </c>
      <c r="G78" s="18" t="str">
        <f>IF(D78="","",IF(E78="Y",IF(C78="Y",MAX($G$5:G77)+1,""),""))</f>
        <v/>
      </c>
      <c r="H78" s="18" t="str">
        <f>IF(D78="","",IF(E78="",IF(C78="",MAX($H$5:H77)+1,""),""))</f>
        <v/>
      </c>
      <c r="L78" s="18">
        <f t="shared" si="13"/>
        <v>75</v>
      </c>
      <c r="N78" s="18">
        <f t="shared" si="14"/>
        <v>0</v>
      </c>
      <c r="P78" s="1" t="s">
        <v>474</v>
      </c>
      <c r="Q78" s="120">
        <v>1998000</v>
      </c>
      <c r="R78" s="120">
        <v>1998000</v>
      </c>
      <c r="T78" s="127" t="str">
        <f t="shared" si="20"/>
        <v>流動負債</v>
      </c>
      <c r="U78" s="153" t="str">
        <f t="shared" si="17"/>
        <v>短期借入金</v>
      </c>
      <c r="V78" s="127" t="str">
        <f t="shared" si="18"/>
        <v>1998000</v>
      </c>
      <c r="W78" s="127">
        <f t="shared" si="19"/>
        <v>1998000</v>
      </c>
      <c r="Y78" s="18">
        <f>IF(N78=0,0,IF(AND(W78&gt;0,W78&lt;&gt;""),MAX($Y$1:Y77)+1,0))</f>
        <v>0</v>
      </c>
    </row>
    <row r="79" spans="1:25" x14ac:dyDescent="0.2">
      <c r="A79" s="143" t="str">
        <f t="shared" si="16"/>
        <v/>
      </c>
      <c r="B79" s="142" t="str">
        <f t="shared" si="12"/>
        <v/>
      </c>
      <c r="C79" s="44"/>
      <c r="D79" s="18" t="str">
        <f>IF(A79="","",IFERROR(VLOOKUP(A79,科目対照表!$C$6:$F$114,科目対照表!$F$4,0),""))</f>
        <v/>
      </c>
      <c r="E79" s="45" t="str">
        <f>IF(A79="","",IFERROR(VLOOKUP(A79,科目対照表!$C$6:$H$114,科目対照表!$H$4,0),""))</f>
        <v/>
      </c>
      <c r="F79" s="18" t="str">
        <f>IF(D79="","",IF(E79="Y",IF(C79="",MAX($F$5:F78)+1,""),""))</f>
        <v/>
      </c>
      <c r="G79" s="18" t="str">
        <f>IF(D79="","",IF(E79="Y",IF(C79="Y",MAX($G$5:G78)+1,""),""))</f>
        <v/>
      </c>
      <c r="H79" s="18" t="str">
        <f>IF(D79="","",IF(E79="",IF(C79="",MAX($H$5:H78)+1,""),""))</f>
        <v/>
      </c>
      <c r="L79" s="18">
        <f t="shared" si="13"/>
        <v>76</v>
      </c>
      <c r="N79" s="18">
        <f t="shared" si="14"/>
        <v>0</v>
      </c>
      <c r="P79" s="1" t="s">
        <v>475</v>
      </c>
      <c r="Q79" s="120">
        <v>2000000</v>
      </c>
      <c r="R79" s="120">
        <v>1000000</v>
      </c>
      <c r="T79" s="127" t="str">
        <f t="shared" si="20"/>
        <v>流動負債</v>
      </c>
      <c r="U79" s="153" t="str">
        <f t="shared" si="17"/>
        <v>１年内償還予定の投資法人債</v>
      </c>
      <c r="V79" s="127" t="str">
        <f t="shared" si="18"/>
        <v>1000000</v>
      </c>
      <c r="W79" s="127">
        <f t="shared" si="19"/>
        <v>1000000</v>
      </c>
      <c r="Y79" s="18">
        <f>IF(N79=0,0,IF(AND(W79&gt;0,W79&lt;&gt;""),MAX($Y$1:Y78)+1,0))</f>
        <v>0</v>
      </c>
    </row>
    <row r="80" spans="1:25" x14ac:dyDescent="0.2">
      <c r="A80" s="143" t="str">
        <f t="shared" si="16"/>
        <v/>
      </c>
      <c r="B80" s="142" t="str">
        <f t="shared" si="12"/>
        <v/>
      </c>
      <c r="C80" s="44"/>
      <c r="D80" s="18" t="str">
        <f>IF(A80="","",IFERROR(VLOOKUP(A80,科目対照表!$C$6:$F$114,科目対照表!$F$4,0),""))</f>
        <v/>
      </c>
      <c r="E80" s="45" t="str">
        <f>IF(A80="","",IFERROR(VLOOKUP(A80,科目対照表!$C$6:$H$114,科目対照表!$H$4,0),""))</f>
        <v/>
      </c>
      <c r="F80" s="18" t="str">
        <f>IF(D80="","",IF(E80="Y",IF(C80="",MAX($F$5:F79)+1,""),""))</f>
        <v/>
      </c>
      <c r="G80" s="18" t="str">
        <f>IF(D80="","",IF(E80="Y",IF(C80="Y",MAX($G$5:G79)+1,""),""))</f>
        <v/>
      </c>
      <c r="H80" s="18" t="str">
        <f>IF(D80="","",IF(E80="",IF(C80="",MAX($H$5:H79)+1,""),""))</f>
        <v/>
      </c>
      <c r="L80" s="18">
        <f t="shared" si="13"/>
        <v>77</v>
      </c>
      <c r="N80" s="18">
        <f t="shared" si="14"/>
        <v>0</v>
      </c>
      <c r="P80" s="1" t="s">
        <v>476</v>
      </c>
      <c r="Q80" s="120">
        <v>32320000</v>
      </c>
      <c r="R80" s="120">
        <v>35000000</v>
      </c>
      <c r="T80" s="127" t="str">
        <f t="shared" si="20"/>
        <v>流動負債</v>
      </c>
      <c r="U80" s="153" t="str">
        <f t="shared" si="17"/>
        <v>１年内返済予定の長期借入金</v>
      </c>
      <c r="V80" s="127" t="str">
        <f t="shared" si="18"/>
        <v>35000000</v>
      </c>
      <c r="W80" s="127">
        <f t="shared" si="19"/>
        <v>35000000</v>
      </c>
      <c r="Y80" s="18">
        <f>IF(N80=0,0,IF(AND(W80&gt;0,W80&lt;&gt;""),MAX($Y$1:Y79)+1,0))</f>
        <v>0</v>
      </c>
    </row>
    <row r="81" spans="1:25" x14ac:dyDescent="0.2">
      <c r="A81" s="143" t="str">
        <f t="shared" si="16"/>
        <v/>
      </c>
      <c r="B81" s="142" t="str">
        <f t="shared" si="12"/>
        <v/>
      </c>
      <c r="C81" s="44"/>
      <c r="D81" s="18" t="str">
        <f>IF(A81="","",IFERROR(VLOOKUP(A81,科目対照表!$C$6:$F$114,科目対照表!$F$4,0),""))</f>
        <v/>
      </c>
      <c r="E81" s="45" t="str">
        <f>IF(A81="","",IFERROR(VLOOKUP(A81,科目対照表!$C$6:$H$114,科目対照表!$H$4,0),""))</f>
        <v/>
      </c>
      <c r="F81" s="18" t="str">
        <f>IF(D81="","",IF(E81="Y",IF(C81="",MAX($F$5:F80)+1,""),""))</f>
        <v/>
      </c>
      <c r="G81" s="18" t="str">
        <f>IF(D81="","",IF(E81="Y",IF(C81="Y",MAX($G$5:G80)+1,""),""))</f>
        <v/>
      </c>
      <c r="H81" s="18" t="str">
        <f>IF(D81="","",IF(E81="",IF(C81="",MAX($H$5:H80)+1,""),""))</f>
        <v/>
      </c>
      <c r="L81" s="18">
        <f t="shared" si="13"/>
        <v>78</v>
      </c>
      <c r="N81" s="18">
        <f t="shared" si="14"/>
        <v>0</v>
      </c>
      <c r="P81" s="1" t="s">
        <v>459</v>
      </c>
      <c r="Q81" s="120">
        <v>7169</v>
      </c>
      <c r="R81" s="120">
        <v>55507</v>
      </c>
      <c r="T81" s="127" t="str">
        <f t="shared" si="20"/>
        <v>流動負債</v>
      </c>
      <c r="U81" s="153" t="str">
        <f t="shared" si="17"/>
        <v>未払金</v>
      </c>
      <c r="V81" s="127" t="str">
        <f t="shared" si="18"/>
        <v>55507</v>
      </c>
      <c r="W81" s="127">
        <f t="shared" si="19"/>
        <v>55507</v>
      </c>
      <c r="Y81" s="18">
        <f>IF(N81=0,0,IF(AND(W81&gt;0,W81&lt;&gt;""),MAX($Y$1:Y80)+1,0))</f>
        <v>0</v>
      </c>
    </row>
    <row r="82" spans="1:25" x14ac:dyDescent="0.2">
      <c r="A82" s="143" t="str">
        <f t="shared" si="16"/>
        <v/>
      </c>
      <c r="B82" s="142" t="str">
        <f t="shared" si="12"/>
        <v/>
      </c>
      <c r="C82" s="44"/>
      <c r="D82" s="18" t="str">
        <f>IF(A82="","",IFERROR(VLOOKUP(A82,科目対照表!$C$6:$F$114,科目対照表!$F$4,0),""))</f>
        <v/>
      </c>
      <c r="E82" s="45" t="str">
        <f>IF(A82="","",IFERROR(VLOOKUP(A82,科目対照表!$C$6:$H$114,科目対照表!$H$4,0),""))</f>
        <v/>
      </c>
      <c r="F82" s="18" t="str">
        <f>IF(D82="","",IF(E82="Y",IF(C82="",MAX($F$5:F81)+1,""),""))</f>
        <v/>
      </c>
      <c r="G82" s="18" t="str">
        <f>IF(D82="","",IF(E82="Y",IF(C82="Y",MAX($G$5:G81)+1,""),""))</f>
        <v/>
      </c>
      <c r="H82" s="18" t="str">
        <f>IF(D82="","",IF(E82="",IF(C82="",MAX($H$5:H81)+1,""),""))</f>
        <v/>
      </c>
      <c r="L82" s="18">
        <f t="shared" si="13"/>
        <v>79</v>
      </c>
      <c r="N82" s="18">
        <f t="shared" si="14"/>
        <v>0</v>
      </c>
      <c r="P82" s="1" t="s">
        <v>388</v>
      </c>
      <c r="Q82" s="120">
        <v>1095483</v>
      </c>
      <c r="R82" s="120">
        <v>1302170</v>
      </c>
      <c r="T82" s="127" t="str">
        <f t="shared" si="20"/>
        <v>流動負債</v>
      </c>
      <c r="U82" s="153" t="str">
        <f t="shared" si="17"/>
        <v>未払費用</v>
      </c>
      <c r="V82" s="127" t="str">
        <f t="shared" si="18"/>
        <v>1302170</v>
      </c>
      <c r="W82" s="127">
        <f t="shared" si="19"/>
        <v>1302170</v>
      </c>
      <c r="Y82" s="18">
        <f>IF(N82=0,0,IF(AND(W82&gt;0,W82&lt;&gt;""),MAX($Y$1:Y81)+1,0))</f>
        <v>0</v>
      </c>
    </row>
    <row r="83" spans="1:25" x14ac:dyDescent="0.2">
      <c r="A83" s="143" t="str">
        <f t="shared" si="16"/>
        <v/>
      </c>
      <c r="B83" s="142" t="str">
        <f t="shared" si="12"/>
        <v/>
      </c>
      <c r="C83" s="44"/>
      <c r="D83" s="18" t="str">
        <f>IF(A83="","",IFERROR(VLOOKUP(A83,科目対照表!$C$6:$F$114,科目対照表!$F$4,0),""))</f>
        <v/>
      </c>
      <c r="E83" s="45" t="str">
        <f>IF(A83="","",IFERROR(VLOOKUP(A83,科目対照表!$C$6:$H$114,科目対照表!$H$4,0),""))</f>
        <v/>
      </c>
      <c r="F83" s="18" t="str">
        <f>IF(D83="","",IF(E83="Y",IF(C83="",MAX($F$5:F82)+1,""),""))</f>
        <v/>
      </c>
      <c r="G83" s="18" t="str">
        <f>IF(D83="","",IF(E83="Y",IF(C83="Y",MAX($G$5:G82)+1,""),""))</f>
        <v/>
      </c>
      <c r="H83" s="18" t="str">
        <f>IF(D83="","",IF(E83="",IF(C83="",MAX($H$5:H82)+1,""),""))</f>
        <v/>
      </c>
      <c r="L83" s="18">
        <f t="shared" si="13"/>
        <v>80</v>
      </c>
      <c r="N83" s="18">
        <f t="shared" si="14"/>
        <v>0</v>
      </c>
      <c r="P83" s="1" t="s">
        <v>477</v>
      </c>
      <c r="Q83" s="120">
        <v>605</v>
      </c>
      <c r="R83" s="120">
        <v>605</v>
      </c>
      <c r="T83" s="127" t="str">
        <f t="shared" si="20"/>
        <v>流動負債</v>
      </c>
      <c r="U83" s="153" t="str">
        <f t="shared" si="17"/>
        <v>未払法人税等</v>
      </c>
      <c r="V83" s="127" t="str">
        <f t="shared" si="18"/>
        <v>605</v>
      </c>
      <c r="W83" s="127">
        <f t="shared" si="19"/>
        <v>605</v>
      </c>
      <c r="Y83" s="18">
        <f>IF(N83=0,0,IF(AND(W83&gt;0,W83&lt;&gt;""),MAX($Y$1:Y82)+1,0))</f>
        <v>0</v>
      </c>
    </row>
    <row r="84" spans="1:25" x14ac:dyDescent="0.2">
      <c r="A84" s="143" t="str">
        <f t="shared" si="16"/>
        <v/>
      </c>
      <c r="B84" s="142" t="str">
        <f t="shared" si="12"/>
        <v/>
      </c>
      <c r="C84" s="44"/>
      <c r="D84" s="18" t="str">
        <f>IF(A84="","",IFERROR(VLOOKUP(A84,科目対照表!$C$6:$F$114,科目対照表!$F$4,0),""))</f>
        <v/>
      </c>
      <c r="E84" s="45" t="str">
        <f>IF(A84="","",IFERROR(VLOOKUP(A84,科目対照表!$C$6:$H$114,科目対照表!$H$4,0),""))</f>
        <v/>
      </c>
      <c r="F84" s="18" t="str">
        <f>IF(D84="","",IF(E84="Y",IF(C84="",MAX($F$5:F83)+1,""),""))</f>
        <v/>
      </c>
      <c r="G84" s="18" t="str">
        <f>IF(D84="","",IF(E84="Y",IF(C84="Y",MAX($G$5:G83)+1,""),""))</f>
        <v/>
      </c>
      <c r="H84" s="18" t="str">
        <f>IF(D84="","",IF(E84="",IF(C84="",MAX($H$5:H83)+1,""),""))</f>
        <v/>
      </c>
      <c r="L84" s="18">
        <f t="shared" si="13"/>
        <v>81</v>
      </c>
      <c r="N84" s="18">
        <f t="shared" si="14"/>
        <v>0</v>
      </c>
      <c r="P84" s="1" t="s">
        <v>478</v>
      </c>
      <c r="Q84" s="120">
        <v>355386</v>
      </c>
      <c r="R84" s="120">
        <v>247684</v>
      </c>
      <c r="T84" s="127" t="str">
        <f t="shared" si="20"/>
        <v>流動負債</v>
      </c>
      <c r="U84" s="153" t="str">
        <f t="shared" si="17"/>
        <v>未払消費税等</v>
      </c>
      <c r="V84" s="127" t="str">
        <f t="shared" si="18"/>
        <v>247684</v>
      </c>
      <c r="W84" s="127">
        <f t="shared" si="19"/>
        <v>247684</v>
      </c>
      <c r="Y84" s="18">
        <f>IF(N84=0,0,IF(AND(W84&gt;0,W84&lt;&gt;""),MAX($Y$1:Y83)+1,0))</f>
        <v>0</v>
      </c>
    </row>
    <row r="85" spans="1:25" x14ac:dyDescent="0.2">
      <c r="A85" s="143" t="str">
        <f t="shared" si="16"/>
        <v/>
      </c>
      <c r="B85" s="142" t="str">
        <f t="shared" si="12"/>
        <v/>
      </c>
      <c r="C85" s="44"/>
      <c r="D85" s="18" t="str">
        <f>IF(A85="","",IFERROR(VLOOKUP(A85,科目対照表!$C$6:$F$114,科目対照表!$F$4,0),""))</f>
        <v/>
      </c>
      <c r="E85" s="45" t="str">
        <f>IF(A85="","",IFERROR(VLOOKUP(A85,科目対照表!$C$6:$H$114,科目対照表!$H$4,0),""))</f>
        <v/>
      </c>
      <c r="F85" s="18" t="str">
        <f>IF(D85="","",IF(E85="Y",IF(C85="",MAX($F$5:F84)+1,""),""))</f>
        <v/>
      </c>
      <c r="G85" s="18" t="str">
        <f>IF(D85="","",IF(E85="Y",IF(C85="Y",MAX($G$5:G84)+1,""),""))</f>
        <v/>
      </c>
      <c r="H85" s="18" t="str">
        <f>IF(D85="","",IF(E85="",IF(C85="",MAX($H$5:H84)+1,""),""))</f>
        <v/>
      </c>
      <c r="L85" s="18">
        <f t="shared" si="13"/>
        <v>82</v>
      </c>
      <c r="N85" s="18">
        <f t="shared" si="14"/>
        <v>0</v>
      </c>
      <c r="P85" s="1" t="s">
        <v>479</v>
      </c>
      <c r="Q85" s="120">
        <v>425441</v>
      </c>
      <c r="R85" s="120">
        <v>452329</v>
      </c>
      <c r="T85" s="127" t="str">
        <f t="shared" si="20"/>
        <v>流動負債</v>
      </c>
      <c r="U85" s="153" t="str">
        <f t="shared" si="17"/>
        <v>前受金</v>
      </c>
      <c r="V85" s="127" t="str">
        <f t="shared" si="18"/>
        <v>452329</v>
      </c>
      <c r="W85" s="127">
        <f t="shared" si="19"/>
        <v>452329</v>
      </c>
      <c r="Y85" s="18">
        <f>IF(N85=0,0,IF(AND(W85&gt;0,W85&lt;&gt;""),MAX($Y$1:Y84)+1,0))</f>
        <v>0</v>
      </c>
    </row>
    <row r="86" spans="1:25" x14ac:dyDescent="0.2">
      <c r="A86" s="143" t="str">
        <f t="shared" si="16"/>
        <v/>
      </c>
      <c r="B86" s="142" t="str">
        <f t="shared" si="12"/>
        <v/>
      </c>
      <c r="C86" s="44"/>
      <c r="D86" s="18" t="str">
        <f>IF(A86="","",IFERROR(VLOOKUP(A86,科目対照表!$C$6:$F$114,科目対照表!$F$4,0),""))</f>
        <v/>
      </c>
      <c r="E86" s="45" t="str">
        <f>IF(A86="","",IFERROR(VLOOKUP(A86,科目対照表!$C$6:$H$114,科目対照表!$H$4,0),""))</f>
        <v/>
      </c>
      <c r="F86" s="18" t="str">
        <f>IF(D86="","",IF(E86="Y",IF(C86="",MAX($F$5:F85)+1,""),""))</f>
        <v/>
      </c>
      <c r="G86" s="18" t="str">
        <f>IF(D86="","",IF(E86="Y",IF(C86="Y",MAX($G$5:G85)+1,""),""))</f>
        <v/>
      </c>
      <c r="H86" s="18" t="str">
        <f>IF(D86="","",IF(E86="",IF(C86="",MAX($H$5:H85)+1,""),""))</f>
        <v/>
      </c>
      <c r="L86" s="18">
        <f t="shared" si="13"/>
        <v>83</v>
      </c>
      <c r="N86" s="18">
        <f t="shared" si="14"/>
        <v>0</v>
      </c>
      <c r="P86" s="1" t="s">
        <v>480</v>
      </c>
      <c r="Q86" s="120">
        <v>957</v>
      </c>
      <c r="R86" s="120">
        <v>2661</v>
      </c>
      <c r="T86" s="127" t="str">
        <f t="shared" si="20"/>
        <v>流動負債</v>
      </c>
      <c r="U86" s="153" t="str">
        <f t="shared" si="17"/>
        <v>預り金</v>
      </c>
      <c r="V86" s="127" t="str">
        <f t="shared" si="18"/>
        <v>2661</v>
      </c>
      <c r="W86" s="127">
        <f t="shared" si="19"/>
        <v>2661</v>
      </c>
      <c r="Y86" s="18">
        <f>IF(N86=0,0,IF(AND(W86&gt;0,W86&lt;&gt;""),MAX($Y$1:Y85)+1,0))</f>
        <v>0</v>
      </c>
    </row>
    <row r="87" spans="1:25" x14ac:dyDescent="0.2">
      <c r="A87" s="143" t="str">
        <f t="shared" si="16"/>
        <v/>
      </c>
      <c r="B87" s="142" t="str">
        <f t="shared" si="12"/>
        <v/>
      </c>
      <c r="C87" s="44"/>
      <c r="D87" s="18" t="str">
        <f>IF(A87="","",IFERROR(VLOOKUP(A87,科目対照表!$C$6:$F$114,科目対照表!$F$4,0),""))</f>
        <v/>
      </c>
      <c r="E87" s="45" t="str">
        <f>IF(A87="","",IFERROR(VLOOKUP(A87,科目対照表!$C$6:$H$114,科目対照表!$H$4,0),""))</f>
        <v/>
      </c>
      <c r="F87" s="18" t="str">
        <f>IF(D87="","",IF(E87="Y",IF(C87="",MAX($F$5:F86)+1,""),""))</f>
        <v/>
      </c>
      <c r="G87" s="18" t="str">
        <f>IF(D87="","",IF(E87="Y",IF(C87="Y",MAX($G$5:G86)+1,""),""))</f>
        <v/>
      </c>
      <c r="H87" s="18" t="str">
        <f>IF(D87="","",IF(E87="",IF(C87="",MAX($H$5:H86)+1,""),""))</f>
        <v/>
      </c>
      <c r="L87" s="18">
        <f t="shared" si="13"/>
        <v>84</v>
      </c>
      <c r="N87" s="18">
        <f t="shared" si="14"/>
        <v>0</v>
      </c>
      <c r="P87" s="1" t="s">
        <v>384</v>
      </c>
      <c r="Q87" s="120" t="s">
        <v>454</v>
      </c>
      <c r="R87" s="120">
        <v>3278</v>
      </c>
      <c r="T87" s="127" t="str">
        <f t="shared" si="20"/>
        <v>流動負債</v>
      </c>
      <c r="U87" s="153" t="str">
        <f t="shared" si="17"/>
        <v>流動負債その他</v>
      </c>
      <c r="V87" s="127" t="str">
        <f t="shared" si="18"/>
        <v>3278</v>
      </c>
      <c r="W87" s="127">
        <f t="shared" si="19"/>
        <v>3278</v>
      </c>
      <c r="Y87" s="18">
        <f>IF(N87=0,0,IF(AND(W87&gt;0,W87&lt;&gt;""),MAX($Y$1:Y86)+1,0))</f>
        <v>0</v>
      </c>
    </row>
    <row r="88" spans="1:25" x14ac:dyDescent="0.2">
      <c r="A88" s="143" t="str">
        <f t="shared" si="16"/>
        <v/>
      </c>
      <c r="B88" s="142" t="str">
        <f t="shared" si="12"/>
        <v/>
      </c>
      <c r="C88" s="44"/>
      <c r="D88" s="18" t="str">
        <f>IF(A88="","",IFERROR(VLOOKUP(A88,科目対照表!$C$6:$F$114,科目対照表!$F$4,0),""))</f>
        <v/>
      </c>
      <c r="E88" s="45" t="str">
        <f>IF(A88="","",IFERROR(VLOOKUP(A88,科目対照表!$C$6:$H$114,科目対照表!$H$4,0),""))</f>
        <v/>
      </c>
      <c r="F88" s="18" t="str">
        <f>IF(D88="","",IF(E88="Y",IF(C88="",MAX($F$5:F87)+1,""),""))</f>
        <v/>
      </c>
      <c r="G88" s="18" t="str">
        <f>IF(D88="","",IF(E88="Y",IF(C88="Y",MAX($G$5:G87)+1,""),""))</f>
        <v/>
      </c>
      <c r="H88" s="18" t="str">
        <f>IF(D88="","",IF(E88="",IF(C88="",MAX($H$5:H87)+1,""),""))</f>
        <v/>
      </c>
      <c r="L88" s="18">
        <f t="shared" si="13"/>
        <v>85</v>
      </c>
      <c r="N88" s="18">
        <f t="shared" si="14"/>
        <v>0</v>
      </c>
      <c r="P88" s="1" t="s">
        <v>389</v>
      </c>
      <c r="Q88" s="120">
        <v>40213978</v>
      </c>
      <c r="R88" s="120">
        <v>41455006</v>
      </c>
      <c r="T88" s="127" t="str">
        <f t="shared" si="20"/>
        <v>流動負債</v>
      </c>
      <c r="U88" s="153" t="str">
        <f t="shared" si="17"/>
        <v>流動負債合計</v>
      </c>
      <c r="V88" s="127" t="str">
        <f t="shared" si="18"/>
        <v>41455006</v>
      </c>
      <c r="W88" s="127">
        <f t="shared" si="19"/>
        <v>41455006</v>
      </c>
      <c r="Y88" s="18">
        <f>IF(N88=0,0,IF(AND(W88&gt;0,W88&lt;&gt;""),MAX($Y$1:Y87)+1,0))</f>
        <v>0</v>
      </c>
    </row>
    <row r="89" spans="1:25" x14ac:dyDescent="0.2">
      <c r="A89" s="143" t="str">
        <f t="shared" si="16"/>
        <v/>
      </c>
      <c r="B89" s="142" t="str">
        <f t="shared" si="12"/>
        <v/>
      </c>
      <c r="C89" s="44"/>
      <c r="D89" s="18" t="str">
        <f>IF(A89="","",IFERROR(VLOOKUP(A89,科目対照表!$C$6:$F$114,科目対照表!$F$4,0),""))</f>
        <v/>
      </c>
      <c r="E89" s="45" t="str">
        <f>IF(A89="","",IFERROR(VLOOKUP(A89,科目対照表!$C$6:$H$114,科目対照表!$H$4,0),""))</f>
        <v/>
      </c>
      <c r="F89" s="18" t="str">
        <f>IF(D89="","",IF(E89="Y",IF(C89="",MAX($F$5:F88)+1,""),""))</f>
        <v/>
      </c>
      <c r="G89" s="18" t="str">
        <f>IF(D89="","",IF(E89="Y",IF(C89="Y",MAX($G$5:G88)+1,""),""))</f>
        <v/>
      </c>
      <c r="H89" s="18" t="str">
        <f>IF(D89="","",IF(E89="",IF(C89="",MAX($H$5:H88)+1,""),""))</f>
        <v/>
      </c>
      <c r="L89" s="18">
        <f t="shared" si="13"/>
        <v>86</v>
      </c>
      <c r="N89" s="18">
        <f t="shared" si="14"/>
        <v>0</v>
      </c>
      <c r="P89" s="1" t="s">
        <v>460</v>
      </c>
      <c r="T89" s="155" t="str">
        <f t="shared" si="20"/>
        <v>流動負債</v>
      </c>
      <c r="U89" s="153" t="str">
        <f t="shared" si="17"/>
        <v>固定負債　　</v>
      </c>
      <c r="V89" s="127" t="str">
        <f t="shared" si="18"/>
        <v/>
      </c>
      <c r="W89" s="127" t="str">
        <f t="shared" si="19"/>
        <v/>
      </c>
      <c r="Y89" s="18">
        <f>IF(N89=0,0,IF(AND(W89&gt;0,W89&lt;&gt;""),MAX($Y$1:Y88)+1,0))</f>
        <v>0</v>
      </c>
    </row>
    <row r="90" spans="1:25" x14ac:dyDescent="0.2">
      <c r="A90" s="143" t="str">
        <f t="shared" si="16"/>
        <v/>
      </c>
      <c r="B90" s="142" t="str">
        <f t="shared" si="12"/>
        <v/>
      </c>
      <c r="C90" s="44"/>
      <c r="D90" s="18" t="str">
        <f>IF(A90="","",IFERROR(VLOOKUP(A90,科目対照表!$C$6:$F$114,科目対照表!$F$4,0),""))</f>
        <v/>
      </c>
      <c r="E90" s="45" t="str">
        <f>IF(A90="","",IFERROR(VLOOKUP(A90,科目対照表!$C$6:$H$114,科目対照表!$H$4,0),""))</f>
        <v/>
      </c>
      <c r="F90" s="18" t="str">
        <f>IF(D90="","",IF(E90="Y",IF(C90="",MAX($F$5:F89)+1,""),""))</f>
        <v/>
      </c>
      <c r="G90" s="18" t="str">
        <f>IF(D90="","",IF(E90="Y",IF(C90="Y",MAX($G$5:G89)+1,""),""))</f>
        <v/>
      </c>
      <c r="H90" s="18" t="str">
        <f>IF(D90="","",IF(E90="",IF(C90="",MAX($H$5:H89)+1,""),""))</f>
        <v/>
      </c>
      <c r="L90" s="18">
        <f t="shared" si="13"/>
        <v>87</v>
      </c>
      <c r="N90" s="18">
        <f t="shared" si="14"/>
        <v>0</v>
      </c>
      <c r="P90" s="1" t="s">
        <v>391</v>
      </c>
      <c r="Q90" s="120">
        <v>18700000</v>
      </c>
      <c r="R90" s="120">
        <v>17700000</v>
      </c>
      <c r="T90" s="155" t="str">
        <f t="shared" si="20"/>
        <v>流動負債</v>
      </c>
      <c r="U90" s="153" t="str">
        <f t="shared" si="17"/>
        <v>投資法人債</v>
      </c>
      <c r="V90" s="127" t="str">
        <f t="shared" si="18"/>
        <v>17700000</v>
      </c>
      <c r="W90" s="127">
        <f t="shared" si="19"/>
        <v>17700000</v>
      </c>
      <c r="Y90" s="18">
        <f>IF(N90=0,0,IF(AND(W90&gt;0,W90&lt;&gt;""),MAX($Y$1:Y89)+1,0))</f>
        <v>0</v>
      </c>
    </row>
    <row r="91" spans="1:25" x14ac:dyDescent="0.2">
      <c r="A91" s="143" t="str">
        <f t="shared" si="16"/>
        <v/>
      </c>
      <c r="B91" s="142" t="str">
        <f t="shared" si="12"/>
        <v/>
      </c>
      <c r="C91" s="44"/>
      <c r="D91" s="18" t="str">
        <f>IF(A91="","",IFERROR(VLOOKUP(A91,科目対照表!$C$6:$F$114,科目対照表!$F$4,0),""))</f>
        <v/>
      </c>
      <c r="E91" s="45" t="str">
        <f>IF(A91="","",IFERROR(VLOOKUP(A91,科目対照表!$C$6:$H$114,科目対照表!$H$4,0),""))</f>
        <v/>
      </c>
      <c r="F91" s="18" t="str">
        <f>IF(D91="","",IF(E91="Y",IF(C91="",MAX($F$5:F90)+1,""),""))</f>
        <v/>
      </c>
      <c r="G91" s="18" t="str">
        <f>IF(D91="","",IF(E91="Y",IF(C91="Y",MAX($G$5:G90)+1,""),""))</f>
        <v/>
      </c>
      <c r="H91" s="18" t="str">
        <f>IF(D91="","",IF(E91="",IF(C91="",MAX($H$5:H90)+1,""),""))</f>
        <v/>
      </c>
      <c r="L91" s="18">
        <f t="shared" si="13"/>
        <v>88</v>
      </c>
      <c r="N91" s="18">
        <f t="shared" si="14"/>
        <v>0</v>
      </c>
      <c r="P91" s="1" t="s">
        <v>392</v>
      </c>
      <c r="Q91" s="120">
        <v>209830000</v>
      </c>
      <c r="R91" s="120">
        <v>209050000</v>
      </c>
      <c r="T91" s="155" t="str">
        <f t="shared" si="20"/>
        <v>流動負債</v>
      </c>
      <c r="U91" s="153" t="str">
        <f t="shared" si="17"/>
        <v>長期借入金</v>
      </c>
      <c r="V91" s="127" t="str">
        <f t="shared" si="18"/>
        <v>209050000</v>
      </c>
      <c r="W91" s="127">
        <f t="shared" si="19"/>
        <v>209050000</v>
      </c>
      <c r="Y91" s="18">
        <f>IF(N91=0,0,IF(AND(W91&gt;0,W91&lt;&gt;""),MAX($Y$1:Y90)+1,0))</f>
        <v>0</v>
      </c>
    </row>
    <row r="92" spans="1:25" x14ac:dyDescent="0.2">
      <c r="A92" s="143" t="str">
        <f t="shared" si="16"/>
        <v/>
      </c>
      <c r="B92" s="142" t="str">
        <f t="shared" si="12"/>
        <v/>
      </c>
      <c r="C92" s="44"/>
      <c r="D92" s="18" t="str">
        <f>IF(A92="","",IFERROR(VLOOKUP(A92,科目対照表!$C$6:$F$114,科目対照表!$F$4,0),""))</f>
        <v/>
      </c>
      <c r="E92" s="45" t="str">
        <f>IF(A92="","",IFERROR(VLOOKUP(A92,科目対照表!$C$6:$H$114,科目対照表!$H$4,0),""))</f>
        <v/>
      </c>
      <c r="F92" s="18" t="str">
        <f>IF(D92="","",IF(E92="Y",IF(C92="",MAX($F$5:F91)+1,""),""))</f>
        <v/>
      </c>
      <c r="G92" s="18" t="str">
        <f>IF(D92="","",IF(E92="Y",IF(C92="Y",MAX($G$5:G91)+1,""),""))</f>
        <v/>
      </c>
      <c r="H92" s="18" t="str">
        <f>IF(D92="","",IF(E92="",IF(C92="",MAX($H$5:H91)+1,""),""))</f>
        <v/>
      </c>
      <c r="L92" s="18">
        <f t="shared" si="13"/>
        <v>89</v>
      </c>
      <c r="N92" s="18">
        <f t="shared" si="14"/>
        <v>0</v>
      </c>
      <c r="P92" s="1" t="s">
        <v>481</v>
      </c>
      <c r="Q92" s="120" t="s">
        <v>454</v>
      </c>
      <c r="R92" s="120" t="s">
        <v>454</v>
      </c>
      <c r="T92" s="155" t="str">
        <f t="shared" si="20"/>
        <v>流動負債</v>
      </c>
      <c r="U92" s="153" t="str">
        <f t="shared" si="17"/>
        <v>預り敷金及び保証金</v>
      </c>
      <c r="V92" s="127" t="str">
        <f t="shared" si="18"/>
        <v>-</v>
      </c>
      <c r="W92" s="127" t="str">
        <f t="shared" si="19"/>
        <v/>
      </c>
      <c r="Y92" s="18">
        <f>IF(N92=0,0,IF(AND(W92&gt;0,W92&lt;&gt;""),MAX($Y$1:Y91)+1,0))</f>
        <v>0</v>
      </c>
    </row>
    <row r="93" spans="1:25" x14ac:dyDescent="0.2">
      <c r="A93" s="143" t="str">
        <f t="shared" si="16"/>
        <v/>
      </c>
      <c r="B93" s="142" t="str">
        <f t="shared" si="12"/>
        <v/>
      </c>
      <c r="C93" s="44"/>
      <c r="D93" s="18" t="str">
        <f>IF(A93="","",IFERROR(VLOOKUP(A93,科目対照表!$C$6:$F$114,科目対照表!$F$4,0),""))</f>
        <v/>
      </c>
      <c r="E93" s="45" t="str">
        <f>IF(A93="","",IFERROR(VLOOKUP(A93,科目対照表!$C$6:$H$114,科目対照表!$H$4,0),""))</f>
        <v/>
      </c>
      <c r="F93" s="18" t="str">
        <f>IF(D93="","",IF(E93="Y",IF(C93="",MAX($F$5:F92)+1,""),""))</f>
        <v/>
      </c>
      <c r="G93" s="18" t="str">
        <f>IF(D93="","",IF(E93="Y",IF(C93="Y",MAX($G$5:G92)+1,""),""))</f>
        <v/>
      </c>
      <c r="H93" s="18" t="str">
        <f>IF(D93="","",IF(E93="",IF(C93="",MAX($H$5:H92)+1,""),""))</f>
        <v/>
      </c>
      <c r="L93" s="18">
        <f t="shared" si="13"/>
        <v>90</v>
      </c>
      <c r="N93" s="18">
        <f t="shared" si="14"/>
        <v>0</v>
      </c>
      <c r="P93" s="1" t="s">
        <v>482</v>
      </c>
      <c r="Q93" s="120">
        <v>24678319</v>
      </c>
      <c r="R93" s="120">
        <v>24975025</v>
      </c>
      <c r="T93" s="155" t="str">
        <f t="shared" si="20"/>
        <v>流動負債</v>
      </c>
      <c r="U93" s="153" t="str">
        <f t="shared" si="17"/>
        <v>信託預り敷金及び保証金</v>
      </c>
      <c r="V93" s="127" t="str">
        <f t="shared" si="18"/>
        <v>24975025</v>
      </c>
      <c r="W93" s="127">
        <f t="shared" si="19"/>
        <v>24975025</v>
      </c>
      <c r="Y93" s="18">
        <f>IF(N93=0,0,IF(AND(W93&gt;0,W93&lt;&gt;""),MAX($Y$1:Y92)+1,0))</f>
        <v>0</v>
      </c>
    </row>
    <row r="94" spans="1:25" x14ac:dyDescent="0.2">
      <c r="A94" s="143" t="str">
        <f t="shared" si="16"/>
        <v/>
      </c>
      <c r="B94" s="142" t="str">
        <f t="shared" si="12"/>
        <v/>
      </c>
      <c r="C94" s="44"/>
      <c r="D94" s="18" t="str">
        <f>IF(A94="","",IFERROR(VLOOKUP(A94,科目対照表!$C$6:$F$114,科目対照表!$F$4,0),""))</f>
        <v/>
      </c>
      <c r="E94" s="45" t="str">
        <f>IF(A94="","",IFERROR(VLOOKUP(A94,科目対照表!$C$6:$H$114,科目対照表!$H$4,0),""))</f>
        <v/>
      </c>
      <c r="F94" s="18" t="str">
        <f>IF(D94="","",IF(E94="Y",IF(C94="",MAX($F$5:F93)+1,""),""))</f>
        <v/>
      </c>
      <c r="G94" s="18" t="str">
        <f>IF(D94="","",IF(E94="Y",IF(C94="Y",MAX($G$5:G93)+1,""),""))</f>
        <v/>
      </c>
      <c r="H94" s="18" t="str">
        <f>IF(D94="","",IF(E94="",IF(C94="",MAX($H$5:H93)+1,""),""))</f>
        <v/>
      </c>
      <c r="L94" s="18">
        <f t="shared" si="13"/>
        <v>91</v>
      </c>
      <c r="N94" s="18">
        <f t="shared" si="14"/>
        <v>0</v>
      </c>
      <c r="P94" s="1" t="s">
        <v>440</v>
      </c>
      <c r="Q94" s="120" t="s">
        <v>454</v>
      </c>
      <c r="R94" s="120" t="s">
        <v>454</v>
      </c>
      <c r="T94" s="155" t="str">
        <f t="shared" si="20"/>
        <v>流動負債</v>
      </c>
      <c r="U94" s="153" t="str">
        <f t="shared" si="17"/>
        <v>流動負債デリバティブ債務</v>
      </c>
      <c r="V94" s="127" t="str">
        <f t="shared" si="18"/>
        <v>-</v>
      </c>
      <c r="W94" s="127" t="str">
        <f t="shared" si="19"/>
        <v/>
      </c>
      <c r="Y94" s="18">
        <f>IF(N94=0,0,IF(AND(W94&gt;0,W94&lt;&gt;""),MAX($Y$1:Y93)+1,0))</f>
        <v>0</v>
      </c>
    </row>
    <row r="95" spans="1:25" x14ac:dyDescent="0.2">
      <c r="A95" s="143" t="str">
        <f t="shared" si="16"/>
        <v/>
      </c>
      <c r="B95" s="142" t="str">
        <f t="shared" si="12"/>
        <v/>
      </c>
      <c r="C95" s="44"/>
      <c r="D95" s="18" t="str">
        <f>IF(A95="","",IFERROR(VLOOKUP(A95,科目対照表!$C$6:$F$114,科目対照表!$F$4,0),""))</f>
        <v/>
      </c>
      <c r="E95" s="45" t="str">
        <f>IF(A95="","",IFERROR(VLOOKUP(A95,科目対照表!$C$6:$H$114,科目対照表!$H$4,0),""))</f>
        <v/>
      </c>
      <c r="F95" s="18" t="str">
        <f>IF(D95="","",IF(E95="Y",IF(C95="",MAX($F$5:F94)+1,""),""))</f>
        <v/>
      </c>
      <c r="G95" s="18" t="str">
        <f>IF(D95="","",IF(E95="Y",IF(C95="Y",MAX($G$5:G94)+1,""),""))</f>
        <v/>
      </c>
      <c r="H95" s="18" t="str">
        <f>IF(D95="","",IF(E95="",IF(C95="",MAX($H$5:H94)+1,""),""))</f>
        <v/>
      </c>
      <c r="L95" s="18">
        <f t="shared" si="13"/>
        <v>92</v>
      </c>
      <c r="N95" s="18">
        <f t="shared" si="14"/>
        <v>0</v>
      </c>
      <c r="P95" s="1" t="s">
        <v>483</v>
      </c>
      <c r="Q95" s="120" t="s">
        <v>454</v>
      </c>
      <c r="R95" s="120" t="s">
        <v>454</v>
      </c>
      <c r="T95" s="155" t="str">
        <f t="shared" si="20"/>
        <v>流動負債</v>
      </c>
      <c r="U95" s="153" t="str">
        <f t="shared" si="17"/>
        <v>繰延税金負債</v>
      </c>
      <c r="V95" s="127" t="str">
        <f t="shared" si="18"/>
        <v>-</v>
      </c>
      <c r="W95" s="127" t="str">
        <f t="shared" si="19"/>
        <v/>
      </c>
      <c r="Y95" s="18">
        <f>IF(N95=0,0,IF(AND(W95&gt;0,W95&lt;&gt;""),MAX($Y$1:Y94)+1,0))</f>
        <v>0</v>
      </c>
    </row>
    <row r="96" spans="1:25" x14ac:dyDescent="0.2">
      <c r="A96" s="143" t="str">
        <f t="shared" si="16"/>
        <v/>
      </c>
      <c r="B96" s="142" t="str">
        <f t="shared" si="12"/>
        <v/>
      </c>
      <c r="C96" s="44"/>
      <c r="D96" s="18" t="str">
        <f>IF(A96="","",IFERROR(VLOOKUP(A96,科目対照表!$C$6:$F$114,科目対照表!$F$4,0),""))</f>
        <v/>
      </c>
      <c r="E96" s="45" t="str">
        <f>IF(A96="","",IFERROR(VLOOKUP(A96,科目対照表!$C$6:$H$114,科目対照表!$H$4,0),""))</f>
        <v/>
      </c>
      <c r="F96" s="18" t="str">
        <f>IF(D96="","",IF(E96="Y",IF(C96="",MAX($F$5:F95)+1,""),""))</f>
        <v/>
      </c>
      <c r="G96" s="18" t="str">
        <f>IF(D96="","",IF(E96="Y",IF(C96="Y",MAX($G$5:G95)+1,""),""))</f>
        <v/>
      </c>
      <c r="H96" s="18" t="str">
        <f>IF(D96="","",IF(E96="",IF(C96="",MAX($H$5:H95)+1,""),""))</f>
        <v/>
      </c>
      <c r="L96" s="18">
        <f t="shared" si="13"/>
        <v>93</v>
      </c>
      <c r="N96" s="18">
        <f t="shared" si="14"/>
        <v>0</v>
      </c>
      <c r="P96" s="1" t="s">
        <v>384</v>
      </c>
      <c r="Q96" s="120">
        <v>923</v>
      </c>
      <c r="R96" s="120">
        <v>742</v>
      </c>
      <c r="T96" s="155" t="str">
        <f t="shared" si="20"/>
        <v>流動負債</v>
      </c>
      <c r="U96" s="153" t="str">
        <f t="shared" si="17"/>
        <v>流動負債その他</v>
      </c>
      <c r="V96" s="127" t="str">
        <f t="shared" si="18"/>
        <v>742</v>
      </c>
      <c r="W96" s="127">
        <f t="shared" si="19"/>
        <v>742</v>
      </c>
      <c r="Y96" s="18">
        <f>IF(N96=0,0,IF(AND(W96&gt;0,W96&lt;&gt;""),MAX($Y$1:Y95)+1,0))</f>
        <v>0</v>
      </c>
    </row>
    <row r="97" spans="1:25" x14ac:dyDescent="0.2">
      <c r="A97" s="143" t="str">
        <f t="shared" si="16"/>
        <v/>
      </c>
      <c r="B97" s="142" t="str">
        <f t="shared" si="12"/>
        <v/>
      </c>
      <c r="C97" s="44"/>
      <c r="D97" s="18" t="str">
        <f>IF(A97="","",IFERROR(VLOOKUP(A97,科目対照表!$C$6:$F$114,科目対照表!$F$4,0),""))</f>
        <v/>
      </c>
      <c r="E97" s="45" t="str">
        <f>IF(A97="","",IFERROR(VLOOKUP(A97,科目対照表!$C$6:$H$114,科目対照表!$H$4,0),""))</f>
        <v/>
      </c>
      <c r="F97" s="18" t="str">
        <f>IF(D97="","",IF(E97="Y",IF(C97="",MAX($F$5:F96)+1,""),""))</f>
        <v/>
      </c>
      <c r="G97" s="18" t="str">
        <f>IF(D97="","",IF(E97="Y",IF(C97="Y",MAX($G$5:G96)+1,""),""))</f>
        <v/>
      </c>
      <c r="H97" s="18" t="str">
        <f>IF(D97="","",IF(E97="",IF(C97="",MAX($H$5:H96)+1,""),""))</f>
        <v/>
      </c>
      <c r="L97" s="18">
        <f t="shared" si="13"/>
        <v>94</v>
      </c>
      <c r="N97" s="18">
        <f t="shared" si="14"/>
        <v>0</v>
      </c>
      <c r="P97" s="1" t="s">
        <v>393</v>
      </c>
      <c r="Q97" s="120">
        <v>253209243</v>
      </c>
      <c r="R97" s="120">
        <v>251725768</v>
      </c>
      <c r="T97" s="155" t="str">
        <f t="shared" si="20"/>
        <v>流動負債</v>
      </c>
      <c r="U97" s="153" t="str">
        <f t="shared" si="17"/>
        <v>固定負債合計</v>
      </c>
      <c r="V97" s="127" t="str">
        <f t="shared" si="18"/>
        <v>251725768</v>
      </c>
      <c r="W97" s="127">
        <f t="shared" si="19"/>
        <v>251725768</v>
      </c>
      <c r="Y97" s="18">
        <f>IF(N97=0,0,IF(AND(W97&gt;0,W97&lt;&gt;""),MAX($Y$1:Y96)+1,0))</f>
        <v>0</v>
      </c>
    </row>
    <row r="98" spans="1:25" x14ac:dyDescent="0.2">
      <c r="A98" s="143" t="str">
        <f t="shared" si="16"/>
        <v/>
      </c>
      <c r="B98" s="142" t="str">
        <f t="shared" si="12"/>
        <v/>
      </c>
      <c r="C98" s="44"/>
      <c r="D98" s="18" t="str">
        <f>IF(A98="","",IFERROR(VLOOKUP(A98,科目対照表!$C$6:$F$114,科目対照表!$F$4,0),""))</f>
        <v/>
      </c>
      <c r="E98" s="45" t="str">
        <f>IF(A98="","",IFERROR(VLOOKUP(A98,科目対照表!$C$6:$H$114,科目対照表!$H$4,0),""))</f>
        <v/>
      </c>
      <c r="F98" s="18" t="str">
        <f>IF(D98="","",IF(E98="Y",IF(C98="",MAX($F$5:F97)+1,""),""))</f>
        <v/>
      </c>
      <c r="G98" s="18" t="str">
        <f>IF(D98="","",IF(E98="Y",IF(C98="Y",MAX($G$5:G97)+1,""),""))</f>
        <v/>
      </c>
      <c r="H98" s="18" t="str">
        <f>IF(D98="","",IF(E98="",IF(C98="",MAX($H$5:H97)+1,""),""))</f>
        <v/>
      </c>
      <c r="L98" s="18">
        <f t="shared" si="13"/>
        <v>95</v>
      </c>
      <c r="N98" s="18">
        <f t="shared" si="14"/>
        <v>0</v>
      </c>
      <c r="P98" s="1" t="s">
        <v>394</v>
      </c>
      <c r="Q98" s="120">
        <v>293423221</v>
      </c>
      <c r="R98" s="120">
        <v>293180774</v>
      </c>
      <c r="T98" s="155" t="str">
        <f t="shared" si="20"/>
        <v>流動負債</v>
      </c>
      <c r="U98" s="153" t="str">
        <f t="shared" si="17"/>
        <v>負債合計</v>
      </c>
      <c r="V98" s="127" t="str">
        <f t="shared" si="18"/>
        <v>293180774</v>
      </c>
      <c r="W98" s="127">
        <f t="shared" si="19"/>
        <v>293180774</v>
      </c>
      <c r="Y98" s="18">
        <f>IF(N98=0,0,IF(AND(W98&gt;0,W98&lt;&gt;""),MAX($Y$1:Y97)+1,0))</f>
        <v>0</v>
      </c>
    </row>
    <row r="99" spans="1:25" x14ac:dyDescent="0.2">
      <c r="A99" s="143" t="str">
        <f t="shared" si="16"/>
        <v/>
      </c>
      <c r="B99" s="142" t="str">
        <f t="shared" si="12"/>
        <v/>
      </c>
      <c r="C99" s="44"/>
      <c r="D99" s="18" t="str">
        <f>IF(A99="","",IFERROR(VLOOKUP(A99,科目対照表!$C$6:$F$114,科目対照表!$F$4,0),""))</f>
        <v/>
      </c>
      <c r="E99" s="45" t="str">
        <f>IF(A99="","",IFERROR(VLOOKUP(A99,科目対照表!$C$6:$H$114,科目対照表!$H$4,0),""))</f>
        <v/>
      </c>
      <c r="F99" s="18" t="str">
        <f>IF(D99="","",IF(E99="Y",IF(C99="",MAX($F$5:F98)+1,""),""))</f>
        <v/>
      </c>
      <c r="G99" s="18" t="str">
        <f>IF(D99="","",IF(E99="Y",IF(C99="Y",MAX($G$5:G98)+1,""),""))</f>
        <v/>
      </c>
      <c r="H99" s="18" t="str">
        <f>IF(D99="","",IF(E99="",IF(C99="",MAX($H$5:H98)+1,""),""))</f>
        <v/>
      </c>
      <c r="L99" s="18">
        <f t="shared" si="13"/>
        <v>96</v>
      </c>
      <c r="N99" s="18">
        <f t="shared" si="14"/>
        <v>0</v>
      </c>
      <c r="T99" s="155" t="str">
        <f t="shared" si="20"/>
        <v>流動負債</v>
      </c>
      <c r="U99" s="156" t="str">
        <f t="shared" si="17"/>
        <v>流動負債</v>
      </c>
      <c r="V99" s="127" t="str">
        <f t="shared" si="18"/>
        <v/>
      </c>
      <c r="W99" s="127" t="str">
        <f t="shared" si="19"/>
        <v/>
      </c>
      <c r="Y99" s="18">
        <f>IF(N99=0,0,IF(AND(W99&gt;0,W99&lt;&gt;""),MAX($Y$1:Y98)+1,0))</f>
        <v>0</v>
      </c>
    </row>
    <row r="100" spans="1:25" x14ac:dyDescent="0.2">
      <c r="A100" s="143" t="str">
        <f t="shared" si="16"/>
        <v/>
      </c>
      <c r="B100" s="142" t="str">
        <f t="shared" si="12"/>
        <v/>
      </c>
      <c r="C100" s="44"/>
      <c r="D100" s="18" t="str">
        <f>IF(A100="","",IFERROR(VLOOKUP(A100,科目対照表!$C$6:$F$114,科目対照表!$F$4,0),""))</f>
        <v/>
      </c>
      <c r="E100" s="45" t="str">
        <f>IF(A100="","",IFERROR(VLOOKUP(A100,科目対照表!$C$6:$H$114,科目対照表!$H$4,0),""))</f>
        <v/>
      </c>
      <c r="F100" s="18" t="str">
        <f>IF(D100="","",IF(E100="Y",IF(C100="",MAX($F$5:F99)+1,""),""))</f>
        <v/>
      </c>
      <c r="G100" s="18" t="str">
        <f>IF(D100="","",IF(E100="Y",IF(C100="Y",MAX($G$5:G99)+1,""),""))</f>
        <v/>
      </c>
      <c r="H100" s="18" t="str">
        <f>IF(D100="","",IF(E100="",IF(C100="",MAX($H$5:H99)+1,""),""))</f>
        <v/>
      </c>
      <c r="L100" s="18">
        <f t="shared" si="13"/>
        <v>97</v>
      </c>
      <c r="N100" s="18">
        <f t="shared" si="14"/>
        <v>0</v>
      </c>
      <c r="P100" s="1" t="s">
        <v>395</v>
      </c>
      <c r="T100" s="155" t="str">
        <f t="shared" si="20"/>
        <v>流動負債</v>
      </c>
      <c r="U100" s="153" t="str">
        <f t="shared" si="17"/>
        <v>純資産の部</v>
      </c>
      <c r="V100" s="127" t="str">
        <f t="shared" si="18"/>
        <v/>
      </c>
      <c r="W100" s="127" t="str">
        <f t="shared" si="19"/>
        <v/>
      </c>
      <c r="Y100" s="18">
        <f>IF(N100=0,0,IF(AND(W100&gt;0,W100&lt;&gt;""),MAX($Y$1:Y99)+1,0))</f>
        <v>0</v>
      </c>
    </row>
    <row r="101" spans="1:25" x14ac:dyDescent="0.2">
      <c r="A101" s="143" t="str">
        <f t="shared" si="16"/>
        <v/>
      </c>
      <c r="B101" s="142" t="str">
        <f t="shared" si="12"/>
        <v/>
      </c>
      <c r="C101" s="44"/>
      <c r="D101" s="18" t="str">
        <f>IF(A101="","",IFERROR(VLOOKUP(A101,科目対照表!$C$6:$F$114,科目対照表!$F$4,0),""))</f>
        <v/>
      </c>
      <c r="E101" s="45" t="str">
        <f>IF(A101="","",IFERROR(VLOOKUP(A101,科目対照表!$C$6:$H$114,科目対照表!$H$4,0),""))</f>
        <v/>
      </c>
      <c r="F101" s="18" t="str">
        <f>IF(D101="","",IF(E101="Y",IF(C101="",MAX($F$5:F100)+1,""),""))</f>
        <v/>
      </c>
      <c r="G101" s="18" t="str">
        <f>IF(D101="","",IF(E101="Y",IF(C101="Y",MAX($G$5:G100)+1,""),""))</f>
        <v/>
      </c>
      <c r="H101" s="18" t="str">
        <f>IF(D101="","",IF(E101="",IF(C101="",MAX($H$5:H100)+1,""),""))</f>
        <v/>
      </c>
      <c r="L101" s="18">
        <f t="shared" si="13"/>
        <v>98</v>
      </c>
      <c r="N101" s="18">
        <f t="shared" si="14"/>
        <v>0</v>
      </c>
      <c r="P101" s="1" t="s">
        <v>396</v>
      </c>
      <c r="T101" s="127" t="str">
        <f t="shared" si="20"/>
        <v>投資主資本</v>
      </c>
      <c r="U101" s="153" t="str">
        <f t="shared" si="17"/>
        <v>投資主資本</v>
      </c>
      <c r="V101" s="127" t="str">
        <f t="shared" si="18"/>
        <v/>
      </c>
      <c r="W101" s="127" t="str">
        <f t="shared" si="19"/>
        <v/>
      </c>
      <c r="Y101" s="18">
        <f>IF(N101=0,0,IF(AND(W101&gt;0,W101&lt;&gt;""),MAX($Y$1:Y100)+1,0))</f>
        <v>0</v>
      </c>
    </row>
    <row r="102" spans="1:25" x14ac:dyDescent="0.2">
      <c r="A102" s="143" t="str">
        <f t="shared" si="16"/>
        <v/>
      </c>
      <c r="B102" s="142" t="str">
        <f t="shared" si="12"/>
        <v/>
      </c>
      <c r="C102" s="44"/>
      <c r="D102" s="18" t="str">
        <f>IF(A102="","",IFERROR(VLOOKUP(A102,科目対照表!$C$6:$F$114,科目対照表!$F$4,0),""))</f>
        <v/>
      </c>
      <c r="E102" s="45" t="str">
        <f>IF(A102="","",IFERROR(VLOOKUP(A102,科目対照表!$C$6:$H$114,科目対照表!$H$4,0),""))</f>
        <v/>
      </c>
      <c r="F102" s="18" t="str">
        <f>IF(D102="","",IF(E102="Y",IF(C102="",MAX($F$5:F101)+1,""),""))</f>
        <v/>
      </c>
      <c r="G102" s="18" t="str">
        <f>IF(D102="","",IF(E102="Y",IF(C102="Y",MAX($G$5:G101)+1,""),""))</f>
        <v/>
      </c>
      <c r="H102" s="18" t="str">
        <f>IF(D102="","",IF(E102="",IF(C102="",MAX($H$5:H101)+1,""),""))</f>
        <v/>
      </c>
      <c r="L102" s="18">
        <f t="shared" si="13"/>
        <v>99</v>
      </c>
      <c r="N102" s="18">
        <f t="shared" si="14"/>
        <v>0</v>
      </c>
      <c r="P102" s="1" t="s">
        <v>397</v>
      </c>
      <c r="Q102" s="120">
        <v>270963556</v>
      </c>
      <c r="R102" s="120">
        <v>270963556</v>
      </c>
      <c r="T102" s="127" t="str">
        <f t="shared" si="20"/>
        <v>投資主資本</v>
      </c>
      <c r="U102" s="153" t="str">
        <f t="shared" si="17"/>
        <v>出資総額</v>
      </c>
      <c r="V102" s="127" t="str">
        <f t="shared" si="18"/>
        <v>270963556</v>
      </c>
      <c r="W102" s="127">
        <f t="shared" si="19"/>
        <v>270963556</v>
      </c>
      <c r="Y102" s="18">
        <f>IF(N102=0,0,IF(AND(W102&gt;0,W102&lt;&gt;""),MAX($Y$1:Y101)+1,0))</f>
        <v>0</v>
      </c>
    </row>
    <row r="103" spans="1:25" x14ac:dyDescent="0.2">
      <c r="A103" s="143" t="str">
        <f t="shared" si="16"/>
        <v/>
      </c>
      <c r="B103" s="142" t="str">
        <f t="shared" si="12"/>
        <v/>
      </c>
      <c r="C103" s="44"/>
      <c r="D103" s="18" t="str">
        <f>IF(A103="","",IFERROR(VLOOKUP(A103,科目対照表!$C$6:$F$114,科目対照表!$F$4,0),""))</f>
        <v/>
      </c>
      <c r="E103" s="45" t="str">
        <f>IF(A103="","",IFERROR(VLOOKUP(A103,科目対照表!$C$6:$H$114,科目対照表!$H$4,0),""))</f>
        <v/>
      </c>
      <c r="F103" s="18" t="str">
        <f>IF(D103="","",IF(E103="Y",IF(C103="",MAX($F$5:F102)+1,""),""))</f>
        <v/>
      </c>
      <c r="G103" s="18" t="str">
        <f>IF(D103="","",IF(E103="Y",IF(C103="Y",MAX($G$5:G102)+1,""),""))</f>
        <v/>
      </c>
      <c r="H103" s="18" t="str">
        <f>IF(D103="","",IF(E103="",IF(C103="",MAX($H$5:H102)+1,""),""))</f>
        <v/>
      </c>
      <c r="L103" s="18">
        <f t="shared" si="13"/>
        <v>100</v>
      </c>
      <c r="N103" s="18">
        <f t="shared" si="14"/>
        <v>0</v>
      </c>
      <c r="P103" s="1" t="s">
        <v>498</v>
      </c>
      <c r="T103" s="127" t="str">
        <f t="shared" si="20"/>
        <v>投資主資本</v>
      </c>
      <c r="U103" s="153" t="str">
        <f t="shared" si="17"/>
        <v>出資総額控除額</v>
      </c>
      <c r="V103" s="127" t="str">
        <f t="shared" si="18"/>
        <v/>
      </c>
      <c r="W103" s="127" t="str">
        <f t="shared" si="19"/>
        <v/>
      </c>
      <c r="Y103" s="18">
        <f>IF(N103=0,0,IF(AND(W103&gt;0,W103&lt;&gt;""),MAX($Y$1:Y102)+1,0))</f>
        <v>0</v>
      </c>
    </row>
    <row r="104" spans="1:25" x14ac:dyDescent="0.2">
      <c r="A104" s="143" t="str">
        <f t="shared" si="16"/>
        <v/>
      </c>
      <c r="B104" s="142" t="str">
        <f t="shared" si="12"/>
        <v/>
      </c>
      <c r="C104" s="44"/>
      <c r="D104" s="18" t="str">
        <f>IF(A104="","",IFERROR(VLOOKUP(A104,科目対照表!$C$6:$F$114,科目対照表!$F$4,0),""))</f>
        <v/>
      </c>
      <c r="E104" s="45" t="str">
        <f>IF(A104="","",IFERROR(VLOOKUP(A104,科目対照表!$C$6:$H$114,科目対照表!$H$4,0),""))</f>
        <v/>
      </c>
      <c r="F104" s="18" t="str">
        <f>IF(D104="","",IF(E104="Y",IF(C104="",MAX($F$5:F103)+1,""),""))</f>
        <v/>
      </c>
      <c r="G104" s="18" t="str">
        <f>IF(D104="","",IF(E104="Y",IF(C104="Y",MAX($G$5:G103)+1,""),""))</f>
        <v/>
      </c>
      <c r="H104" s="18" t="str">
        <f>IF(D104="","",IF(E104="",IF(C104="",MAX($H$5:H103)+1,""),""))</f>
        <v/>
      </c>
      <c r="L104" s="18">
        <f t="shared" si="13"/>
        <v>101</v>
      </c>
      <c r="N104" s="18">
        <f t="shared" si="14"/>
        <v>0</v>
      </c>
      <c r="P104" s="1" t="s">
        <v>507</v>
      </c>
      <c r="Q104" s="120" t="s">
        <v>454</v>
      </c>
      <c r="R104" s="120" t="s">
        <v>454</v>
      </c>
      <c r="T104" s="127" t="str">
        <f t="shared" si="20"/>
        <v>投資主資本</v>
      </c>
      <c r="U104" s="153" t="str">
        <f t="shared" si="17"/>
        <v>一時差異等調整引当額</v>
      </c>
      <c r="V104" s="127" t="str">
        <f t="shared" si="18"/>
        <v>-</v>
      </c>
      <c r="W104" s="127" t="str">
        <f t="shared" si="19"/>
        <v/>
      </c>
      <c r="Y104" s="18">
        <f>IF(N104=0,0,IF(AND(W104&gt;0,W104&lt;&gt;""),MAX($Y$1:Y103)+1,0))</f>
        <v>0</v>
      </c>
    </row>
    <row r="105" spans="1:25" x14ac:dyDescent="0.2">
      <c r="A105" s="143" t="str">
        <f t="shared" si="16"/>
        <v/>
      </c>
      <c r="B105" s="142" t="str">
        <f t="shared" si="12"/>
        <v/>
      </c>
      <c r="C105" s="44"/>
      <c r="D105" s="18" t="str">
        <f>IF(A105="","",IFERROR(VLOOKUP(A105,科目対照表!$C$6:$F$114,科目対照表!$F$4,0),""))</f>
        <v/>
      </c>
      <c r="E105" s="45" t="str">
        <f>IF(A105="","",IFERROR(VLOOKUP(A105,科目対照表!$C$6:$H$114,科目対照表!$H$4,0),""))</f>
        <v/>
      </c>
      <c r="F105" s="18" t="str">
        <f>IF(D105="","",IF(E105="Y",IF(C105="",MAX($F$5:F104)+1,""),""))</f>
        <v/>
      </c>
      <c r="G105" s="18" t="str">
        <f>IF(D105="","",IF(E105="Y",IF(C105="Y",MAX($G$5:G104)+1,""),""))</f>
        <v/>
      </c>
      <c r="H105" s="18" t="str">
        <f>IF(D105="","",IF(E105="",IF(C105="",MAX($H$5:H104)+1,""),""))</f>
        <v/>
      </c>
      <c r="L105" s="18">
        <f t="shared" si="13"/>
        <v>102</v>
      </c>
      <c r="N105" s="18">
        <f t="shared" si="14"/>
        <v>0</v>
      </c>
      <c r="P105" s="1" t="s">
        <v>508</v>
      </c>
      <c r="Q105" s="120">
        <v>-11999491</v>
      </c>
      <c r="R105" s="120">
        <v>-11999491</v>
      </c>
      <c r="T105" s="127" t="str">
        <f t="shared" si="20"/>
        <v>投資主資本</v>
      </c>
      <c r="U105" s="153" t="str">
        <f t="shared" si="17"/>
        <v>その他の出資総額控除額</v>
      </c>
      <c r="V105" s="127" t="str">
        <f t="shared" si="18"/>
        <v>-11999491</v>
      </c>
      <c r="W105" s="127">
        <f t="shared" si="19"/>
        <v>-11999491</v>
      </c>
      <c r="Y105" s="18">
        <f>IF(N105=0,0,IF(AND(W105&gt;0,W105&lt;&gt;""),MAX($Y$1:Y104)+1,0))</f>
        <v>0</v>
      </c>
    </row>
    <row r="106" spans="1:25" x14ac:dyDescent="0.2">
      <c r="A106" s="143" t="str">
        <f t="shared" si="16"/>
        <v/>
      </c>
      <c r="B106" s="142" t="str">
        <f t="shared" si="12"/>
        <v/>
      </c>
      <c r="C106" s="44"/>
      <c r="D106" s="18" t="str">
        <f>IF(A106="","",IFERROR(VLOOKUP(A106,科目対照表!$C$6:$F$114,科目対照表!$F$4,0),""))</f>
        <v/>
      </c>
      <c r="E106" s="45" t="str">
        <f>IF(A106="","",IFERROR(VLOOKUP(A106,科目対照表!$C$6:$H$114,科目対照表!$H$4,0),""))</f>
        <v/>
      </c>
      <c r="F106" s="18" t="str">
        <f>IF(D106="","",IF(E106="Y",IF(C106="",MAX($F$5:F105)+1,""),""))</f>
        <v/>
      </c>
      <c r="G106" s="18" t="str">
        <f>IF(D106="","",IF(E106="Y",IF(C106="Y",MAX($G$5:G105)+1,""),""))</f>
        <v/>
      </c>
      <c r="H106" s="18" t="str">
        <f>IF(D106="","",IF(E106="",IF(C106="",MAX($H$5:H105)+1,""),""))</f>
        <v/>
      </c>
      <c r="L106" s="18">
        <f t="shared" si="13"/>
        <v>103</v>
      </c>
      <c r="N106" s="18">
        <f t="shared" si="14"/>
        <v>0</v>
      </c>
      <c r="P106" s="1" t="s">
        <v>509</v>
      </c>
      <c r="Q106" s="120">
        <v>-11999491</v>
      </c>
      <c r="R106" s="120">
        <v>-11999491</v>
      </c>
      <c r="T106" s="127" t="str">
        <f t="shared" si="20"/>
        <v>投資主資本</v>
      </c>
      <c r="U106" s="153" t="str">
        <f t="shared" si="17"/>
        <v>出資総額控除額合計</v>
      </c>
      <c r="V106" s="127" t="str">
        <f t="shared" si="18"/>
        <v>-11999491</v>
      </c>
      <c r="W106" s="127">
        <f t="shared" si="19"/>
        <v>-11999491</v>
      </c>
      <c r="Y106" s="18">
        <f>IF(N106=0,0,IF(AND(W106&gt;0,W106&lt;&gt;""),MAX($Y$1:Y105)+1,0))</f>
        <v>0</v>
      </c>
    </row>
    <row r="107" spans="1:25" x14ac:dyDescent="0.2">
      <c r="A107" s="143" t="str">
        <f t="shared" si="16"/>
        <v/>
      </c>
      <c r="B107" s="142" t="str">
        <f t="shared" si="12"/>
        <v/>
      </c>
      <c r="C107" s="44"/>
      <c r="D107" s="18" t="str">
        <f>IF(A107="","",IFERROR(VLOOKUP(A107,科目対照表!$C$6:$F$114,科目対照表!$F$4,0),""))</f>
        <v/>
      </c>
      <c r="E107" s="45" t="str">
        <f>IF(A107="","",IFERROR(VLOOKUP(A107,科目対照表!$C$6:$H$114,科目対照表!$H$4,0),""))</f>
        <v/>
      </c>
      <c r="F107" s="18" t="str">
        <f>IF(D107="","",IF(E107="Y",IF(C107="",MAX($F$5:F106)+1,""),""))</f>
        <v/>
      </c>
      <c r="G107" s="18" t="str">
        <f>IF(D107="","",IF(E107="Y",IF(C107="Y",MAX($G$5:G106)+1,""),""))</f>
        <v/>
      </c>
      <c r="H107" s="18" t="str">
        <f>IF(D107="","",IF(E107="",IF(C107="",MAX($H$5:H106)+1,""),""))</f>
        <v/>
      </c>
      <c r="L107" s="18">
        <f t="shared" si="13"/>
        <v>104</v>
      </c>
      <c r="N107" s="18">
        <f t="shared" si="14"/>
        <v>0</v>
      </c>
      <c r="P107" s="1" t="s">
        <v>499</v>
      </c>
      <c r="Q107" s="120">
        <v>258964065</v>
      </c>
      <c r="R107" s="120">
        <v>258964065</v>
      </c>
      <c r="T107" s="127" t="str">
        <f t="shared" si="20"/>
        <v>投資主資本</v>
      </c>
      <c r="U107" s="153" t="str">
        <f t="shared" si="17"/>
        <v>出資総額（純額）</v>
      </c>
      <c r="V107" s="127" t="str">
        <f t="shared" si="18"/>
        <v>258964065</v>
      </c>
      <c r="W107" s="127">
        <f t="shared" si="19"/>
        <v>258964065</v>
      </c>
      <c r="Y107" s="18">
        <f>IF(N107=0,0,IF(AND(W107&gt;0,W107&lt;&gt;""),MAX($Y$1:Y106)+1,0))</f>
        <v>0</v>
      </c>
    </row>
    <row r="108" spans="1:25" x14ac:dyDescent="0.2">
      <c r="A108" s="143" t="str">
        <f t="shared" si="16"/>
        <v/>
      </c>
      <c r="B108" s="142" t="str">
        <f t="shared" si="12"/>
        <v/>
      </c>
      <c r="C108" s="44"/>
      <c r="D108" s="18" t="str">
        <f>IF(A108="","",IFERROR(VLOOKUP(A108,科目対照表!$C$6:$F$114,科目対照表!$F$4,0),""))</f>
        <v/>
      </c>
      <c r="E108" s="45" t="str">
        <f>IF(A108="","",IFERROR(VLOOKUP(A108,科目対照表!$C$6:$H$114,科目対照表!$H$4,0),""))</f>
        <v/>
      </c>
      <c r="F108" s="18" t="str">
        <f>IF(D108="","",IF(E108="Y",IF(C108="",MAX($F$5:F107)+1,""),""))</f>
        <v/>
      </c>
      <c r="G108" s="18" t="str">
        <f>IF(D108="","",IF(E108="Y",IF(C108="Y",MAX($G$5:G107)+1,""),""))</f>
        <v/>
      </c>
      <c r="H108" s="18" t="str">
        <f>IF(D108="","",IF(E108="",IF(C108="",MAX($H$5:H107)+1,""),""))</f>
        <v/>
      </c>
      <c r="L108" s="18">
        <f t="shared" si="13"/>
        <v>105</v>
      </c>
      <c r="N108" s="18">
        <f>IF(N107=1,IF(P128=$N$1,0,1),0)</f>
        <v>0</v>
      </c>
      <c r="P108" s="1" t="s">
        <v>398</v>
      </c>
      <c r="T108" s="127" t="str">
        <f t="shared" si="20"/>
        <v>投資主資本</v>
      </c>
      <c r="U108" s="153" t="str">
        <f t="shared" si="17"/>
        <v>剰余金</v>
      </c>
      <c r="V108" s="127" t="str">
        <f t="shared" si="18"/>
        <v/>
      </c>
      <c r="W108" s="127" t="str">
        <f t="shared" si="19"/>
        <v/>
      </c>
      <c r="Y108" s="18">
        <f>IF(N108=0,0,IF(AND(W108&gt;0,W108&lt;&gt;""),MAX($Y$1:Y107)+1,0))</f>
        <v>0</v>
      </c>
    </row>
    <row r="109" spans="1:25" x14ac:dyDescent="0.2">
      <c r="A109" s="143" t="str">
        <f t="shared" si="16"/>
        <v/>
      </c>
      <c r="B109" s="142" t="str">
        <f t="shared" si="12"/>
        <v/>
      </c>
      <c r="C109" s="44"/>
      <c r="D109" s="18" t="str">
        <f>IF(A109="","",IFERROR(VLOOKUP(A109,科目対照表!$C$6:$F$114,科目対照表!$F$4,0),""))</f>
        <v/>
      </c>
      <c r="E109" s="45" t="str">
        <f>IF(A109="","",IFERROR(VLOOKUP(A109,科目対照表!$C$6:$H$114,科目対照表!$H$4,0),""))</f>
        <v/>
      </c>
      <c r="F109" s="18" t="str">
        <f>IF(D109="","",IF(E109="Y",IF(C109="",MAX($F$5:F108)+1,""),""))</f>
        <v/>
      </c>
      <c r="G109" s="18" t="str">
        <f>IF(D109="","",IF(E109="Y",IF(C109="Y",MAX($G$5:G108)+1,""),""))</f>
        <v/>
      </c>
      <c r="H109" s="18" t="str">
        <f>IF(D109="","",IF(E109="",IF(C109="",MAX($H$5:H108)+1,""),""))</f>
        <v/>
      </c>
      <c r="L109" s="18">
        <f t="shared" si="13"/>
        <v>106</v>
      </c>
      <c r="N109" s="18">
        <f>IF(N108=1,IF(P129=$N$1,0,1),0)</f>
        <v>0</v>
      </c>
      <c r="P109" s="1" t="s">
        <v>500</v>
      </c>
      <c r="T109" s="127" t="str">
        <f t="shared" si="20"/>
        <v>投資主資本</v>
      </c>
      <c r="U109" s="153" t="str">
        <f t="shared" si="17"/>
        <v>任意積立金</v>
      </c>
      <c r="V109" s="127" t="str">
        <f t="shared" si="18"/>
        <v/>
      </c>
      <c r="W109" s="127" t="str">
        <f t="shared" si="19"/>
        <v/>
      </c>
      <c r="Y109" s="18">
        <f>IF(N109=0,0,IF(AND(W109&gt;0,W109&lt;&gt;""),MAX($Y$1:Y108)+1,0))</f>
        <v>0</v>
      </c>
    </row>
    <row r="110" spans="1:25" x14ac:dyDescent="0.2">
      <c r="A110" s="143" t="str">
        <f t="shared" si="16"/>
        <v/>
      </c>
      <c r="B110" s="142" t="str">
        <f t="shared" si="12"/>
        <v/>
      </c>
      <c r="C110" s="44"/>
      <c r="D110" s="18" t="str">
        <f>IF(A110="","",IFERROR(VLOOKUP(A110,科目対照表!$C$6:$F$114,科目対照表!$F$4,0),""))</f>
        <v/>
      </c>
      <c r="E110" s="45" t="str">
        <f>IF(A110="","",IFERROR(VLOOKUP(A110,科目対照表!$C$6:$H$114,科目対照表!$H$4,0),""))</f>
        <v/>
      </c>
      <c r="F110" s="18" t="str">
        <f>IF(D110="","",IF(E110="Y",IF(C110="",MAX($F$5:F109)+1,""),""))</f>
        <v/>
      </c>
      <c r="G110" s="18" t="str">
        <f>IF(D110="","",IF(E110="Y",IF(C110="Y",MAX($G$5:G109)+1,""),""))</f>
        <v/>
      </c>
      <c r="H110" s="18" t="str">
        <f>IF(D110="","",IF(E110="",IF(C110="",MAX($H$5:H109)+1,""),""))</f>
        <v/>
      </c>
      <c r="L110" s="18">
        <f t="shared" si="13"/>
        <v>107</v>
      </c>
      <c r="N110" s="18">
        <f>IF(N109=1,IF(P130=$N$1,0,1),0)</f>
        <v>0</v>
      </c>
      <c r="P110" s="1" t="s">
        <v>510</v>
      </c>
      <c r="Q110" s="120">
        <v>1083022</v>
      </c>
      <c r="R110" s="120">
        <v>1083022</v>
      </c>
      <c r="T110" s="127" t="str">
        <f t="shared" si="20"/>
        <v>投資主資本</v>
      </c>
      <c r="U110" s="153" t="str">
        <f t="shared" si="17"/>
        <v>圧縮積立金</v>
      </c>
      <c r="V110" s="127" t="str">
        <f t="shared" si="18"/>
        <v>1083022</v>
      </c>
      <c r="W110" s="127">
        <f t="shared" si="19"/>
        <v>1083022</v>
      </c>
      <c r="Y110" s="18">
        <f>IF(N110=0,0,IF(AND(W110&gt;0,W110&lt;&gt;""),MAX($Y$1:Y109)+1,0))</f>
        <v>0</v>
      </c>
    </row>
    <row r="111" spans="1:25" x14ac:dyDescent="0.2">
      <c r="A111" s="143" t="str">
        <f t="shared" si="16"/>
        <v/>
      </c>
      <c r="B111" s="142" t="str">
        <f t="shared" si="12"/>
        <v/>
      </c>
      <c r="C111" s="44"/>
      <c r="D111" s="18" t="str">
        <f>IF(A111="","",IFERROR(VLOOKUP(A111,科目対照表!$C$6:$F$114,科目対照表!$F$4,0),""))</f>
        <v/>
      </c>
      <c r="E111" s="45" t="str">
        <f>IF(A111="","",IFERROR(VLOOKUP(A111,科目対照表!$C$6:$H$114,科目対照表!$H$4,0),""))</f>
        <v/>
      </c>
      <c r="F111" s="18" t="str">
        <f>IF(D111="","",IF(E111="Y",IF(C111="",MAX($F$5:F110)+1,""),""))</f>
        <v/>
      </c>
      <c r="G111" s="18" t="str">
        <f>IF(D111="","",IF(E111="Y",IF(C111="Y",MAX($G$5:G110)+1,""),""))</f>
        <v/>
      </c>
      <c r="H111" s="18" t="str">
        <f>IF(D111="","",IF(E111="",IF(C111="",MAX($H$5:H110)+1,""),""))</f>
        <v/>
      </c>
      <c r="L111" s="18">
        <f t="shared" si="13"/>
        <v>108</v>
      </c>
      <c r="N111" s="18">
        <f>IF(N110=1,IF(P131=$N$1,0,1),0)</f>
        <v>0</v>
      </c>
      <c r="P111" s="1" t="s">
        <v>511</v>
      </c>
      <c r="Q111" s="120">
        <v>1083022</v>
      </c>
      <c r="R111" s="120">
        <v>1083022</v>
      </c>
      <c r="T111" s="127" t="str">
        <f t="shared" ref="T111:T118" si="21">IF(OR(P111=$AE$15,P111=$AE$16,P111=$AE$17,P111=$AE$18,P111=$AE$19,P111=$AE$20,P111=$AE$21,P111=$AE$22,P111=$AE$23),P111,T110)</f>
        <v>投資主資本</v>
      </c>
      <c r="U111" s="153" t="str">
        <f t="shared" ref="U111:U118" si="22">IF(OR(P111=$AA$14,P111=$AA$15,P111=$AA$16,P111=$AA$17,P111=$AA$18,P111=$AA$19,P111=$AA$20,P111=$AB$14,P111=$AB$15,P111=$AB$16,P111=$AB$17,P111=$AB$18,P111=$AB$19,P111=$AB$20),T111&amp;P111,P111)</f>
        <v>任意積立金合計</v>
      </c>
      <c r="V111" s="127" t="str">
        <f t="shared" ref="V111:V118" si="23">ASC(R111)</f>
        <v>1083022</v>
      </c>
      <c r="W111" s="127">
        <f t="shared" ref="W111:W118" si="24">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111,$AA$3,"-"),$AC$3,""),$AC$4,""),$AC$5,""),$AC$6,""),$AD$3,""),$AD$4,""),$AD$5,""),$AD$6,""),$AD$7,""),$AD$8,""),$AD$9,""),$AE$3,""),$AE$4,""),$AE$5,""),$AF$3,""),$AF$4,""),$AF$5,""),$AF$6,""),$AF$7,""),$AF$8,""),$AF$9,""),$AE$6,""),$AE$7,""),$AE$8,""),$AE$9,""),$AC$7,""),$AC$8,""),$AC$9,""),$AA$4,"")," ",""),"　",""),"  ","")*$AA$12/1000,"")</f>
        <v>1083022</v>
      </c>
      <c r="Y111" s="18">
        <f>IF(N111=0,0,IF(AND(W111&gt;0,W111&lt;&gt;""),MAX($Y$1:Y110)+1,0))</f>
        <v>0</v>
      </c>
    </row>
    <row r="112" spans="1:25" x14ac:dyDescent="0.2">
      <c r="A112" s="143" t="str">
        <f t="shared" si="16"/>
        <v/>
      </c>
      <c r="B112" s="142" t="str">
        <f t="shared" si="12"/>
        <v/>
      </c>
      <c r="C112" s="44"/>
      <c r="D112" s="18" t="str">
        <f>IF(A112="","",IFERROR(VLOOKUP(A112,科目対照表!$C$6:$F$114,科目対照表!$F$4,0),""))</f>
        <v/>
      </c>
      <c r="E112" s="45" t="str">
        <f>IF(A112="","",IFERROR(VLOOKUP(A112,科目対照表!$C$6:$H$114,科目対照表!$H$4,0),""))</f>
        <v/>
      </c>
      <c r="F112" s="18" t="str">
        <f>IF(D112="","",IF(E112="Y",IF(C112="",MAX($F$5:F111)+1,""),""))</f>
        <v/>
      </c>
      <c r="G112" s="18" t="str">
        <f>IF(D112="","",IF(E112="Y",IF(C112="Y",MAX($G$5:G111)+1,""),""))</f>
        <v/>
      </c>
      <c r="H112" s="18" t="str">
        <f>IF(D112="","",IF(E112="",IF(C112="",MAX($H$5:H111)+1,""),""))</f>
        <v/>
      </c>
      <c r="L112" s="18">
        <f t="shared" si="13"/>
        <v>109</v>
      </c>
      <c r="N112" s="18">
        <f t="shared" ref="N112:N115" si="25">IF(N111=1,IF(P115=$N$1,0,1),0)</f>
        <v>0</v>
      </c>
      <c r="P112" s="1" t="s">
        <v>501</v>
      </c>
      <c r="Q112" s="120">
        <v>7763638</v>
      </c>
      <c r="R112" s="120">
        <v>8822627</v>
      </c>
      <c r="T112" s="127" t="str">
        <f t="shared" si="21"/>
        <v>投資主資本</v>
      </c>
      <c r="U112" s="153" t="str">
        <f t="shared" si="22"/>
        <v>当期未処分利益又は当期未処理損失（△）</v>
      </c>
      <c r="V112" s="127" t="str">
        <f t="shared" si="23"/>
        <v>8822627</v>
      </c>
      <c r="W112" s="127">
        <f t="shared" si="24"/>
        <v>8822627</v>
      </c>
      <c r="Y112" s="18">
        <f>IF(N112=0,0,IF(AND(W112&gt;0,W112&lt;&gt;""),MAX($Y$1:Y111)+1,0))</f>
        <v>0</v>
      </c>
    </row>
    <row r="113" spans="1:25" x14ac:dyDescent="0.2">
      <c r="A113" s="143" t="str">
        <f t="shared" si="16"/>
        <v/>
      </c>
      <c r="B113" s="142" t="str">
        <f t="shared" si="12"/>
        <v/>
      </c>
      <c r="C113" s="44"/>
      <c r="D113" s="18" t="str">
        <f>IF(A113="","",IFERROR(VLOOKUP(A113,科目対照表!$C$6:$F$114,科目対照表!$F$4,0),""))</f>
        <v/>
      </c>
      <c r="E113" s="45" t="str">
        <f>IF(A113="","",IFERROR(VLOOKUP(A113,科目対照表!$C$6:$H$114,科目対照表!$H$4,0),""))</f>
        <v/>
      </c>
      <c r="F113" s="18" t="str">
        <f>IF(D113="","",IF(E113="Y",IF(C113="",MAX($F$5:F112)+1,""),""))</f>
        <v/>
      </c>
      <c r="G113" s="18" t="str">
        <f>IF(D113="","",IF(E113="Y",IF(C113="Y",MAX($G$5:G112)+1,""),""))</f>
        <v/>
      </c>
      <c r="H113" s="18" t="str">
        <f>IF(D113="","",IF(E113="",IF(C113="",MAX($H$5:H112)+1,""),""))</f>
        <v/>
      </c>
      <c r="L113" s="18">
        <f t="shared" si="13"/>
        <v>110</v>
      </c>
      <c r="N113" s="18">
        <f t="shared" si="25"/>
        <v>0</v>
      </c>
      <c r="P113" s="1" t="s">
        <v>399</v>
      </c>
      <c r="Q113" s="120">
        <v>8846660</v>
      </c>
      <c r="R113" s="120">
        <v>9905650</v>
      </c>
      <c r="T113" s="127" t="str">
        <f t="shared" si="21"/>
        <v>投資主資本</v>
      </c>
      <c r="U113" s="153" t="str">
        <f t="shared" si="22"/>
        <v>剰余金合計</v>
      </c>
      <c r="V113" s="127" t="str">
        <f t="shared" si="23"/>
        <v>9905650</v>
      </c>
      <c r="W113" s="127">
        <f t="shared" si="24"/>
        <v>9905650</v>
      </c>
      <c r="Y113" s="18">
        <f>IF(N113=0,0,IF(AND(W113&gt;0,W113&lt;&gt;""),MAX($Y$1:Y112)+1,0))</f>
        <v>0</v>
      </c>
    </row>
    <row r="114" spans="1:25" x14ac:dyDescent="0.2">
      <c r="A114" s="143" t="str">
        <f t="shared" si="16"/>
        <v/>
      </c>
      <c r="B114" s="142" t="str">
        <f t="shared" si="12"/>
        <v/>
      </c>
      <c r="C114" s="44"/>
      <c r="D114" s="18" t="str">
        <f>IF(A114="","",IFERROR(VLOOKUP(A114,科目対照表!$C$6:$F$114,科目対照表!$F$4,0),""))</f>
        <v/>
      </c>
      <c r="E114" s="45" t="str">
        <f>IF(A114="","",IFERROR(VLOOKUP(A114,科目対照表!$C$6:$H$114,科目対照表!$H$4,0),""))</f>
        <v/>
      </c>
      <c r="F114" s="18" t="str">
        <f>IF(D114="","",IF(E114="Y",IF(C114="",MAX($F$5:F113)+1,""),""))</f>
        <v/>
      </c>
      <c r="G114" s="18" t="str">
        <f>IF(D114="","",IF(E114="Y",IF(C114="Y",MAX($G$5:G113)+1,""),""))</f>
        <v/>
      </c>
      <c r="H114" s="18" t="str">
        <f>IF(D114="","",IF(E114="",IF(C114="",MAX($H$5:H113)+1,""),""))</f>
        <v/>
      </c>
      <c r="L114" s="18">
        <f t="shared" si="13"/>
        <v>111</v>
      </c>
      <c r="N114" s="18">
        <f t="shared" si="25"/>
        <v>0</v>
      </c>
      <c r="P114" s="1" t="s">
        <v>400</v>
      </c>
      <c r="Q114" s="120">
        <v>267810726</v>
      </c>
      <c r="R114" s="120">
        <v>268869716</v>
      </c>
      <c r="T114" s="127" t="str">
        <f t="shared" si="21"/>
        <v>投資主資本</v>
      </c>
      <c r="U114" s="153" t="str">
        <f t="shared" si="22"/>
        <v>投資主資本合計</v>
      </c>
      <c r="V114" s="127" t="str">
        <f t="shared" si="23"/>
        <v>268869716</v>
      </c>
      <c r="W114" s="127">
        <f t="shared" si="24"/>
        <v>268869716</v>
      </c>
      <c r="Y114" s="18">
        <f>IF(N114=0,0,IF(AND(W114&gt;0,W114&lt;&gt;""),MAX($Y$1:Y113)+1,0))</f>
        <v>0</v>
      </c>
    </row>
    <row r="115" spans="1:25" x14ac:dyDescent="0.2">
      <c r="A115" s="143" t="str">
        <f t="shared" si="16"/>
        <v/>
      </c>
      <c r="B115" s="142" t="str">
        <f t="shared" si="12"/>
        <v/>
      </c>
      <c r="C115" s="44"/>
      <c r="D115" s="18" t="str">
        <f>IF(A115="","",IFERROR(VLOOKUP(A115,科目対照表!$C$6:$F$114,科目対照表!$F$4,0),""))</f>
        <v/>
      </c>
      <c r="E115" s="45" t="str">
        <f>IF(A115="","",IFERROR(VLOOKUP(A115,科目対照表!$C$6:$H$114,科目対照表!$H$4,0),""))</f>
        <v/>
      </c>
      <c r="F115" s="18" t="str">
        <f>IF(D115="","",IF(E115="Y",IF(C115="",MAX($F$5:F114)+1,""),""))</f>
        <v/>
      </c>
      <c r="G115" s="18" t="str">
        <f>IF(D115="","",IF(E115="Y",IF(C115="Y",MAX($G$5:G114)+1,""),""))</f>
        <v/>
      </c>
      <c r="H115" s="18" t="str">
        <f>IF(D115="","",IF(E115="",IF(C115="",MAX($H$5:H114)+1,""),""))</f>
        <v/>
      </c>
      <c r="L115" s="18">
        <f t="shared" si="13"/>
        <v>112</v>
      </c>
      <c r="N115" s="18">
        <f t="shared" si="25"/>
        <v>0</v>
      </c>
      <c r="P115" s="1" t="s">
        <v>401</v>
      </c>
      <c r="T115" s="127" t="str">
        <f t="shared" si="21"/>
        <v>評価・換算差額等</v>
      </c>
      <c r="U115" s="153" t="str">
        <f t="shared" si="22"/>
        <v>評価・換算差額等</v>
      </c>
      <c r="V115" s="127" t="str">
        <f t="shared" si="23"/>
        <v/>
      </c>
      <c r="W115" s="127" t="str">
        <f t="shared" si="24"/>
        <v/>
      </c>
      <c r="Y115" s="18">
        <f>IF(N115=0,0,IF(AND(W115&gt;0,W115&lt;&gt;""),MAX($Y$1:Y114)+1,0))</f>
        <v>0</v>
      </c>
    </row>
    <row r="116" spans="1:25" x14ac:dyDescent="0.2">
      <c r="A116" s="143" t="str">
        <f t="shared" si="16"/>
        <v/>
      </c>
      <c r="B116" s="142" t="str">
        <f t="shared" si="12"/>
        <v/>
      </c>
      <c r="C116" s="44"/>
      <c r="D116" s="18" t="str">
        <f>IF(A116="","",IFERROR(VLOOKUP(A116,科目対照表!$C$6:$F$114,科目対照表!$F$4,0),""))</f>
        <v/>
      </c>
      <c r="E116" s="45" t="str">
        <f>IF(A116="","",IFERROR(VLOOKUP(A116,科目対照表!$C$6:$H$114,科目対照表!$H$4,0),""))</f>
        <v/>
      </c>
      <c r="F116" s="18" t="str">
        <f>IF(D116="","",IF(E116="Y",IF(C116="",MAX($F$5:F115)+1,""),""))</f>
        <v/>
      </c>
      <c r="G116" s="18" t="str">
        <f>IF(D116="","",IF(E116="Y",IF(C116="Y",MAX($G$5:G115)+1,""),""))</f>
        <v/>
      </c>
      <c r="H116" s="18" t="str">
        <f>IF(D116="","",IF(E116="",IF(C116="",MAX($H$5:H115)+1,""),""))</f>
        <v/>
      </c>
      <c r="L116" s="18">
        <f t="shared" si="13"/>
        <v>113</v>
      </c>
      <c r="N116" s="18">
        <f>IF(N115=1,IF(P136=$N$1,0,1),0)</f>
        <v>0</v>
      </c>
      <c r="P116" s="1" t="s">
        <v>402</v>
      </c>
      <c r="Q116" s="120" t="s">
        <v>454</v>
      </c>
      <c r="R116" s="120" t="s">
        <v>454</v>
      </c>
      <c r="T116" s="127" t="str">
        <f t="shared" si="21"/>
        <v>評価・換算差額等</v>
      </c>
      <c r="U116" s="153" t="str">
        <f t="shared" si="22"/>
        <v>繰延ヘッジ損益</v>
      </c>
      <c r="V116" s="127" t="str">
        <f t="shared" si="23"/>
        <v>-</v>
      </c>
      <c r="W116" s="127" t="str">
        <f t="shared" si="24"/>
        <v/>
      </c>
      <c r="Y116" s="18">
        <f>IF(N116=0,0,IF(AND(W116&gt;0,W116&lt;&gt;""),MAX($Y$1:Y115)+1,0))</f>
        <v>0</v>
      </c>
    </row>
    <row r="117" spans="1:25" x14ac:dyDescent="0.2">
      <c r="A117" s="143" t="str">
        <f t="shared" si="16"/>
        <v/>
      </c>
      <c r="B117" s="142" t="str">
        <f t="shared" si="12"/>
        <v/>
      </c>
      <c r="C117" s="44"/>
      <c r="D117" s="18" t="str">
        <f>IF(A117="","",IFERROR(VLOOKUP(A117,科目対照表!$C$6:$F$114,科目対照表!$F$4,0),""))</f>
        <v/>
      </c>
      <c r="E117" s="45" t="str">
        <f>IF(A117="","",IFERROR(VLOOKUP(A117,科目対照表!$C$6:$H$114,科目対照表!$H$4,0),""))</f>
        <v/>
      </c>
      <c r="F117" s="18" t="str">
        <f>IF(D117="","",IF(E117="Y",IF(C117="",MAX($F$5:F116)+1,""),""))</f>
        <v/>
      </c>
      <c r="G117" s="18" t="str">
        <f>IF(D117="","",IF(E117="Y",IF(C117="Y",MAX($G$5:G116)+1,""),""))</f>
        <v/>
      </c>
      <c r="H117" s="18" t="str">
        <f>IF(D117="","",IF(E117="",IF(C117="",MAX($H$5:H116)+1,""),""))</f>
        <v/>
      </c>
      <c r="L117" s="18">
        <f t="shared" si="13"/>
        <v>114</v>
      </c>
      <c r="N117" s="18">
        <f>IF(N116=1,IF(P137=$N$1,0,1),0)</f>
        <v>0</v>
      </c>
      <c r="P117" s="1" t="s">
        <v>403</v>
      </c>
      <c r="Q117" s="120" t="s">
        <v>454</v>
      </c>
      <c r="R117" s="120" t="s">
        <v>454</v>
      </c>
      <c r="T117" s="127" t="str">
        <f t="shared" si="21"/>
        <v>評価・換算差額等</v>
      </c>
      <c r="U117" s="153" t="str">
        <f t="shared" si="22"/>
        <v>評価・換算差額等合計</v>
      </c>
      <c r="V117" s="127" t="str">
        <f t="shared" si="23"/>
        <v>-</v>
      </c>
      <c r="W117" s="127" t="str">
        <f t="shared" si="24"/>
        <v/>
      </c>
      <c r="Y117" s="18">
        <f>IF(N117=0,0,IF(AND(W117&gt;0,W117&lt;&gt;""),MAX($Y$1:Y116)+1,0))</f>
        <v>0</v>
      </c>
    </row>
    <row r="118" spans="1:25" x14ac:dyDescent="0.2">
      <c r="A118" s="143" t="str">
        <f t="shared" si="16"/>
        <v/>
      </c>
      <c r="B118" s="142" t="str">
        <f t="shared" si="12"/>
        <v/>
      </c>
      <c r="C118" s="44"/>
      <c r="D118" s="18" t="str">
        <f>IF(A118="","",IFERROR(VLOOKUP(A118,科目対照表!$C$6:$F$114,科目対照表!$F$4,0),""))</f>
        <v/>
      </c>
      <c r="E118" s="45" t="str">
        <f>IF(A118="","",IFERROR(VLOOKUP(A118,科目対照表!$C$6:$H$114,科目対照表!$H$4,0),""))</f>
        <v/>
      </c>
      <c r="F118" s="18" t="str">
        <f>IF(D118="","",IF(E118="Y",IF(C118="",MAX($F$5:F117)+1,""),""))</f>
        <v/>
      </c>
      <c r="G118" s="18" t="str">
        <f>IF(D118="","",IF(E118="Y",IF(C118="Y",MAX($G$5:G117)+1,""),""))</f>
        <v/>
      </c>
      <c r="H118" s="18" t="str">
        <f>IF(D118="","",IF(E118="",IF(C118="",MAX($H$5:H117)+1,""),""))</f>
        <v/>
      </c>
      <c r="L118" s="18">
        <f t="shared" si="13"/>
        <v>115</v>
      </c>
      <c r="N118" s="18">
        <f>IF(N117=1,IF(P138=$N$1,0,1),0)</f>
        <v>0</v>
      </c>
      <c r="P118" s="1" t="s">
        <v>404</v>
      </c>
      <c r="Q118" s="120">
        <v>267810726</v>
      </c>
      <c r="R118" s="120">
        <v>268869716</v>
      </c>
      <c r="T118" s="155" t="str">
        <f t="shared" si="21"/>
        <v>評価・換算差額等</v>
      </c>
      <c r="U118" s="153" t="str">
        <f t="shared" si="22"/>
        <v>純資産合計</v>
      </c>
      <c r="V118" s="127" t="str">
        <f t="shared" si="23"/>
        <v>268869716</v>
      </c>
      <c r="W118" s="127">
        <f t="shared" si="24"/>
        <v>268869716</v>
      </c>
      <c r="Y118" s="18">
        <f>IF(N118=0,0,IF(AND(W118&gt;0,W118&lt;&gt;""),MAX($Y$1:Y117)+1,0))</f>
        <v>0</v>
      </c>
    </row>
    <row r="119" spans="1:25" x14ac:dyDescent="0.2">
      <c r="A119" s="143" t="str">
        <f t="shared" si="16"/>
        <v/>
      </c>
      <c r="B119" s="142" t="str">
        <f t="shared" si="12"/>
        <v/>
      </c>
      <c r="C119" s="44"/>
      <c r="D119" s="18" t="str">
        <f>IF(A119="","",IFERROR(VLOOKUP(A119,科目対照表!$C$6:$F$114,科目対照表!$F$4,0),""))</f>
        <v/>
      </c>
      <c r="E119" s="45" t="str">
        <f>IF(A119="","",IFERROR(VLOOKUP(A119,科目対照表!$C$6:$H$114,科目対照表!$H$4,0),""))</f>
        <v/>
      </c>
      <c r="F119" s="18" t="str">
        <f>IF(D119="","",IF(E119="Y",IF(C119="",MAX($F$5:F118)+1,""),""))</f>
        <v/>
      </c>
      <c r="G119" s="18" t="str">
        <f>IF(D119="","",IF(E119="Y",IF(C119="Y",MAX($G$5:G118)+1,""),""))</f>
        <v/>
      </c>
      <c r="H119" s="18" t="str">
        <f>IF(D119="","",IF(E119="",IF(C119="",MAX($H$5:H118)+1,""),""))</f>
        <v/>
      </c>
      <c r="L119" s="18">
        <f t="shared" si="13"/>
        <v>116</v>
      </c>
      <c r="N119" s="18">
        <f>IF(N118=1,IF(P139=$N$1,0,1),0)</f>
        <v>0</v>
      </c>
      <c r="P119" s="1" t="s">
        <v>405</v>
      </c>
      <c r="Q119" s="120">
        <v>561233948</v>
      </c>
      <c r="R119" s="120">
        <v>562050490</v>
      </c>
      <c r="T119" s="155" t="str">
        <f>IF(OR(P119=$AE$15,P119=$AE$16,P119=$AE$17,P119=$AE$18,P119=$AE$19,P119=$AE$20,P119=$AE$21,P119=$AE$22,P119=$AE$23),P119,T118)</f>
        <v>評価・換算差額等</v>
      </c>
      <c r="U119" s="153" t="str">
        <f>IF(OR(P119=$AA$14,P119=$AA$15,P119=$AA$16,P119=$AA$17,P119=$AA$18,P119=$AA$19,P119=$AA$20,P119=$AB$14,P119=$AB$15,P119=$AB$16,P119=$AB$17,P119=$AB$18,P119=$AB$19,P119=$AB$20),T119&amp;P119,P119)</f>
        <v>負債純資産合計</v>
      </c>
      <c r="V119" s="127" t="str">
        <f t="shared" ref="V119:V126" si="26">ASC(R119)</f>
        <v>562050490</v>
      </c>
      <c r="W119" s="127">
        <f t="shared" ref="W119:W126" si="27">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119,$AA$3,"-"),$AC$3,""),$AC$4,""),$AC$5,""),$AC$6,""),$AD$3,""),$AD$4,""),$AD$5,""),$AD$6,""),$AD$7,""),$AD$8,""),$AD$9,""),$AE$3,""),$AE$4,""),$AE$5,""),$AF$3,""),$AF$4,""),$AF$5,""),$AF$6,""),$AF$7,""),$AF$8,""),$AF$9,""),$AE$6,""),$AE$7,""),$AE$8,""),$AE$9,""),$AC$7,""),$AC$8,""),$AC$9,""),$AA$4,"")," ",""),"　",""),"  ","")*$AA$12/1000,"")</f>
        <v>562050490</v>
      </c>
      <c r="Y119" s="18">
        <f>IF(N119=0,0,IF(AND(W119&gt;0,W119&lt;&gt;""),MAX($Y$1:Y118)+1,0))</f>
        <v>0</v>
      </c>
    </row>
    <row r="120" spans="1:25" x14ac:dyDescent="0.2">
      <c r="A120" s="143" t="str">
        <f t="shared" si="16"/>
        <v/>
      </c>
      <c r="B120" s="142" t="str">
        <f t="shared" si="12"/>
        <v/>
      </c>
      <c r="C120" s="44"/>
      <c r="D120" s="18" t="str">
        <f>IF(A120="","",IFERROR(VLOOKUP(A120,科目対照表!$C$6:$F$114,科目対照表!$F$4,0),""))</f>
        <v/>
      </c>
      <c r="E120" s="45" t="str">
        <f>IF(A120="","",IFERROR(VLOOKUP(A120,科目対照表!$C$6:$H$114,科目対照表!$H$4,0),""))</f>
        <v/>
      </c>
      <c r="F120" s="18" t="str">
        <f>IF(D120="","",IF(E120="Y",IF(C120="",MAX($F$5:F119)+1,""),""))</f>
        <v/>
      </c>
      <c r="G120" s="18" t="str">
        <f>IF(D120="","",IF(E120="Y",IF(C120="Y",MAX($G$5:G119)+1,""),""))</f>
        <v/>
      </c>
      <c r="H120" s="18" t="str">
        <f>IF(D120="","",IF(E120="",IF(C120="",MAX($H$5:H119)+1,""),""))</f>
        <v/>
      </c>
      <c r="L120" s="18">
        <f t="shared" si="13"/>
        <v>117</v>
      </c>
      <c r="N120" s="18">
        <f t="shared" ref="N120:N123" si="28">IF(N119=1,IF(P123=$N$1,0,1),0)</f>
        <v>0</v>
      </c>
      <c r="T120" s="127" t="str">
        <f>IF(OR(P120=$AE$15,P120=$AE$16,P120=$AE$17,P120=$AE$18,P120=$AE$19,P120=$AE$20,P120=$AE$21,P120=$AE$22,P120=$AE$23),P120,T119)</f>
        <v>評価・換算差額等</v>
      </c>
      <c r="U120" s="153" t="str">
        <f>IF(OR(P120=$AA$14,P120=$AA$15,P120=$AA$16,P120=$AA$17,P120=$AA$18,P120=$AA$19,P120=$AA$20,P120=$AB$14,P120=$AB$15,P120=$AB$16,P120=$AB$17,P120=$AB$18,P120=$AB$19,P120=$AB$20),T120&amp;P120,P120)</f>
        <v>評価・換算差額等</v>
      </c>
      <c r="V120" s="127" t="str">
        <f t="shared" si="26"/>
        <v/>
      </c>
      <c r="W120" s="127" t="str">
        <f t="shared" si="27"/>
        <v/>
      </c>
      <c r="Y120" s="18">
        <f>IF(N120=0,0,IF(AND(W120&gt;0,W120&lt;&gt;""),MAX($Y$1:Y119)+1,0))</f>
        <v>0</v>
      </c>
    </row>
    <row r="121" spans="1:25" x14ac:dyDescent="0.2">
      <c r="A121" s="143" t="str">
        <f t="shared" si="16"/>
        <v/>
      </c>
      <c r="B121" s="142" t="str">
        <f t="shared" si="12"/>
        <v/>
      </c>
      <c r="C121" s="44"/>
      <c r="D121" s="18" t="str">
        <f>IF(A121="","",IFERROR(VLOOKUP(A121,科目対照表!$C$6:$F$114,科目対照表!$F$4,0),""))</f>
        <v/>
      </c>
      <c r="E121" s="45" t="str">
        <f>IF(A121="","",IFERROR(VLOOKUP(A121,科目対照表!$C$6:$H$114,科目対照表!$H$4,0),""))</f>
        <v/>
      </c>
      <c r="F121" s="18" t="str">
        <f>IF(D121="","",IF(E121="Y",IF(C121="",MAX($F$5:F120)+1,""),""))</f>
        <v/>
      </c>
      <c r="G121" s="18" t="str">
        <f>IF(D121="","",IF(E121="Y",IF(C121="Y",MAX($G$5:G120)+1,""),""))</f>
        <v/>
      </c>
      <c r="H121" s="18" t="str">
        <f>IF(D121="","",IF(E121="",IF(C121="",MAX($H$5:H120)+1,""),""))</f>
        <v/>
      </c>
      <c r="L121" s="18">
        <f t="shared" si="13"/>
        <v>118</v>
      </c>
      <c r="N121" s="18">
        <f t="shared" si="28"/>
        <v>0</v>
      </c>
      <c r="T121" s="127" t="str">
        <f t="shared" ref="T121:T126" si="29">IF(OR(P121=$AE$15,P121=$AE$16,P121=$AE$17,P121=$AE$18,P121=$AE$19,P121=$AE$20,P121=$AE$21,P121=$AE$22,P121=$AE$23),P121,T120)</f>
        <v>評価・換算差額等</v>
      </c>
      <c r="U121" s="153" t="str">
        <f t="shared" ref="U121:U126" si="30">IF(OR(P121=$AA$14,P121=$AA$15,P121=$AA$16,P121=$AA$17,P121=$AA$18,P121=$AA$19,P121=$AA$20,P121=$AB$14,P121=$AB$15,P121=$AB$16,P121=$AB$17,P121=$AB$18,P121=$AB$19,P121=$AB$20),T121&amp;P121,P121)</f>
        <v>評価・換算差額等</v>
      </c>
      <c r="V121" s="127" t="str">
        <f t="shared" si="26"/>
        <v/>
      </c>
      <c r="W121" s="127" t="str">
        <f t="shared" si="27"/>
        <v/>
      </c>
      <c r="Y121" s="18">
        <f>IF(N121=0,0,IF(AND(W121&gt;0,W121&lt;&gt;""),MAX($Y$1:Y120)+1,0))</f>
        <v>0</v>
      </c>
    </row>
    <row r="122" spans="1:25" x14ac:dyDescent="0.2">
      <c r="A122" s="143" t="str">
        <f t="shared" si="16"/>
        <v/>
      </c>
      <c r="B122" s="142" t="str">
        <f t="shared" si="12"/>
        <v/>
      </c>
      <c r="C122" s="44"/>
      <c r="D122" s="18" t="str">
        <f>IF(A122="","",IFERROR(VLOOKUP(A122,科目対照表!$C$6:$F$114,科目対照表!$F$4,0),""))</f>
        <v/>
      </c>
      <c r="E122" s="45" t="str">
        <f>IF(A122="","",IFERROR(VLOOKUP(A122,科目対照表!$C$6:$H$114,科目対照表!$H$4,0),""))</f>
        <v/>
      </c>
      <c r="F122" s="18" t="str">
        <f>IF(D122="","",IF(E122="Y",IF(C122="",MAX($F$5:F121)+1,""),""))</f>
        <v/>
      </c>
      <c r="G122" s="18" t="str">
        <f>IF(D122="","",IF(E122="Y",IF(C122="Y",MAX($G$5:G121)+1,""),""))</f>
        <v/>
      </c>
      <c r="H122" s="18" t="str">
        <f>IF(D122="","",IF(E122="",IF(C122="",MAX($H$5:H121)+1,""),""))</f>
        <v/>
      </c>
      <c r="L122" s="18">
        <f t="shared" si="13"/>
        <v>119</v>
      </c>
      <c r="N122" s="18">
        <f t="shared" si="28"/>
        <v>0</v>
      </c>
      <c r="T122" s="127" t="str">
        <f t="shared" si="29"/>
        <v>評価・換算差額等</v>
      </c>
      <c r="U122" s="153" t="str">
        <f t="shared" si="30"/>
        <v>評価・換算差額等</v>
      </c>
      <c r="V122" s="127" t="str">
        <f t="shared" si="26"/>
        <v/>
      </c>
      <c r="W122" s="127" t="str">
        <f t="shared" si="27"/>
        <v/>
      </c>
      <c r="Y122" s="18">
        <f>IF(N122=0,0,IF(AND(W122&gt;0,W122&lt;&gt;""),MAX($Y$1:Y121)+1,0))</f>
        <v>0</v>
      </c>
    </row>
    <row r="123" spans="1:25" x14ac:dyDescent="0.2">
      <c r="A123" s="143" t="str">
        <f t="shared" si="16"/>
        <v/>
      </c>
      <c r="B123" s="142" t="str">
        <f t="shared" si="12"/>
        <v/>
      </c>
      <c r="C123" s="44"/>
      <c r="D123" s="18" t="str">
        <f>IF(A123="","",IFERROR(VLOOKUP(A123,科目対照表!$C$6:$F$114,科目対照表!$F$4,0),""))</f>
        <v/>
      </c>
      <c r="E123" s="45" t="str">
        <f>IF(A123="","",IFERROR(VLOOKUP(A123,科目対照表!$C$6:$H$114,科目対照表!$H$4,0),""))</f>
        <v/>
      </c>
      <c r="F123" s="18" t="str">
        <f>IF(D123="","",IF(E123="Y",IF(C123="",MAX($F$5:F122)+1,""),""))</f>
        <v/>
      </c>
      <c r="G123" s="18" t="str">
        <f>IF(D123="","",IF(E123="Y",IF(C123="Y",MAX($G$5:G122)+1,""),""))</f>
        <v/>
      </c>
      <c r="H123" s="18" t="str">
        <f>IF(D123="","",IF(E123="",IF(C123="",MAX($H$5:H122)+1,""),""))</f>
        <v/>
      </c>
      <c r="L123" s="18">
        <f t="shared" si="13"/>
        <v>120</v>
      </c>
      <c r="N123" s="18">
        <f t="shared" si="28"/>
        <v>0</v>
      </c>
      <c r="T123" s="127" t="str">
        <f t="shared" si="29"/>
        <v>評価・換算差額等</v>
      </c>
      <c r="U123" s="153" t="str">
        <f t="shared" si="30"/>
        <v>評価・換算差額等</v>
      </c>
      <c r="V123" s="127" t="str">
        <f t="shared" si="26"/>
        <v/>
      </c>
      <c r="W123" s="127" t="str">
        <f t="shared" si="27"/>
        <v/>
      </c>
      <c r="Y123" s="18">
        <f>IF(N123=0,0,IF(AND(W123&gt;0,W123&lt;&gt;""),MAX($Y$1:Y122)+1,0))</f>
        <v>0</v>
      </c>
    </row>
    <row r="124" spans="1:25" x14ac:dyDescent="0.2">
      <c r="A124" s="143" t="str">
        <f t="shared" si="16"/>
        <v/>
      </c>
      <c r="B124" s="142" t="str">
        <f t="shared" si="12"/>
        <v/>
      </c>
      <c r="C124" s="44"/>
      <c r="D124" s="18" t="str">
        <f>IF(A124="","",IFERROR(VLOOKUP(A124,科目対照表!$C$6:$F$114,科目対照表!$F$4,0),""))</f>
        <v/>
      </c>
      <c r="E124" s="45" t="str">
        <f>IF(A124="","",IFERROR(VLOOKUP(A124,科目対照表!$C$6:$H$114,科目対照表!$H$4,0),""))</f>
        <v/>
      </c>
      <c r="F124" s="18" t="str">
        <f>IF(D124="","",IF(E124="Y",IF(C124="",MAX($F$5:F123)+1,""),""))</f>
        <v/>
      </c>
      <c r="G124" s="18" t="str">
        <f>IF(D124="","",IF(E124="Y",IF(C124="Y",MAX($G$5:G123)+1,""),""))</f>
        <v/>
      </c>
      <c r="H124" s="18" t="str">
        <f>IF(D124="","",IF(E124="",IF(C124="",MAX($H$5:H123)+1,""),""))</f>
        <v/>
      </c>
      <c r="L124" s="18">
        <f t="shared" si="13"/>
        <v>121</v>
      </c>
      <c r="N124" s="18">
        <f>IF(N123=1,IF(P144=$N$1,0,1),0)</f>
        <v>0</v>
      </c>
      <c r="T124" s="127" t="str">
        <f t="shared" si="29"/>
        <v>評価・換算差額等</v>
      </c>
      <c r="U124" s="153" t="str">
        <f t="shared" si="30"/>
        <v>評価・換算差額等</v>
      </c>
      <c r="V124" s="127" t="str">
        <f t="shared" si="26"/>
        <v/>
      </c>
      <c r="W124" s="127" t="str">
        <f t="shared" si="27"/>
        <v/>
      </c>
      <c r="Y124" s="18">
        <f>IF(N124=0,0,IF(AND(W124&gt;0,W124&lt;&gt;""),MAX($Y$1:Y123)+1,0))</f>
        <v>0</v>
      </c>
    </row>
    <row r="125" spans="1:25" x14ac:dyDescent="0.2">
      <c r="A125" s="143" t="str">
        <f t="shared" si="16"/>
        <v/>
      </c>
      <c r="B125" s="142" t="str">
        <f t="shared" si="12"/>
        <v/>
      </c>
      <c r="C125" s="44"/>
      <c r="D125" s="18" t="str">
        <f>IF(A125="","",IFERROR(VLOOKUP(A125,科目対照表!$C$6:$F$114,科目対照表!$F$4,0),""))</f>
        <v/>
      </c>
      <c r="E125" s="45" t="str">
        <f>IF(A125="","",IFERROR(VLOOKUP(A125,科目対照表!$C$6:$H$114,科目対照表!$H$4,0),""))</f>
        <v/>
      </c>
      <c r="F125" s="18" t="str">
        <f>IF(D125="","",IF(E125="Y",IF(C125="",MAX($F$5:F124)+1,""),""))</f>
        <v/>
      </c>
      <c r="G125" s="18" t="str">
        <f>IF(D125="","",IF(E125="Y",IF(C125="Y",MAX($G$5:G124)+1,""),""))</f>
        <v/>
      </c>
      <c r="H125" s="18" t="str">
        <f>IF(D125="","",IF(E125="",IF(C125="",MAX($H$5:H124)+1,""),""))</f>
        <v/>
      </c>
      <c r="L125" s="18">
        <f t="shared" si="13"/>
        <v>122</v>
      </c>
      <c r="N125" s="18">
        <f>IF(N124=1,IF(P145=$N$1,0,1),0)</f>
        <v>0</v>
      </c>
      <c r="T125" s="127" t="str">
        <f t="shared" si="29"/>
        <v>評価・換算差額等</v>
      </c>
      <c r="U125" s="153" t="str">
        <f t="shared" si="30"/>
        <v>評価・換算差額等</v>
      </c>
      <c r="V125" s="127" t="str">
        <f t="shared" si="26"/>
        <v/>
      </c>
      <c r="W125" s="127" t="str">
        <f t="shared" si="27"/>
        <v/>
      </c>
      <c r="Y125" s="18">
        <f>IF(N125=0,0,IF(AND(W125&gt;0,W125&lt;&gt;""),MAX($Y$1:Y124)+1,0))</f>
        <v>0</v>
      </c>
    </row>
    <row r="126" spans="1:25" x14ac:dyDescent="0.2">
      <c r="A126" s="143" t="str">
        <f t="shared" si="16"/>
        <v/>
      </c>
      <c r="B126" s="142" t="str">
        <f t="shared" si="12"/>
        <v/>
      </c>
      <c r="C126" s="44"/>
      <c r="D126" s="18" t="str">
        <f>IF(A126="","",IFERROR(VLOOKUP(A126,科目対照表!$C$6:$F$114,科目対照表!$F$4,0),""))</f>
        <v/>
      </c>
      <c r="E126" s="45" t="str">
        <f>IF(A126="","",IFERROR(VLOOKUP(A126,科目対照表!$C$6:$H$114,科目対照表!$H$4,0),""))</f>
        <v/>
      </c>
      <c r="F126" s="18" t="str">
        <f>IF(D126="","",IF(E126="Y",IF(C126="",MAX($F$5:F125)+1,""),""))</f>
        <v/>
      </c>
      <c r="G126" s="18" t="str">
        <f>IF(D126="","",IF(E126="Y",IF(C126="Y",MAX($G$5:G125)+1,""),""))</f>
        <v/>
      </c>
      <c r="H126" s="18" t="str">
        <f>IF(D126="","",IF(E126="",IF(C126="",MAX($H$5:H125)+1,""),""))</f>
        <v/>
      </c>
      <c r="L126" s="18">
        <f t="shared" si="13"/>
        <v>123</v>
      </c>
      <c r="N126" s="18">
        <f>IF(N125=1,IF(P146=$N$1,0,1),0)</f>
        <v>0</v>
      </c>
      <c r="T126" s="127" t="str">
        <f t="shared" si="29"/>
        <v>評価・換算差額等</v>
      </c>
      <c r="U126" s="153" t="str">
        <f t="shared" si="30"/>
        <v>評価・換算差額等</v>
      </c>
      <c r="V126" s="127" t="str">
        <f t="shared" si="26"/>
        <v/>
      </c>
      <c r="W126" s="127" t="str">
        <f t="shared" si="27"/>
        <v/>
      </c>
      <c r="Y126" s="18">
        <f>IF(N126=0,0,IF(AND(W126&gt;0,W126&lt;&gt;""),MAX($Y$1:Y125)+1,0))</f>
        <v>0</v>
      </c>
    </row>
    <row r="127" spans="1:25" x14ac:dyDescent="0.2">
      <c r="A127" s="143" t="str">
        <f t="shared" si="16"/>
        <v/>
      </c>
      <c r="B127" s="142" t="str">
        <f t="shared" si="12"/>
        <v/>
      </c>
      <c r="C127" s="44"/>
      <c r="D127" s="18" t="str">
        <f>IF(A127="","",IFERROR(VLOOKUP(A127,科目対照表!$C$6:$F$114,科目対照表!$F$4,0),""))</f>
        <v/>
      </c>
      <c r="E127" s="45" t="str">
        <f>IF(A127="","",IFERROR(VLOOKUP(A127,科目対照表!$C$6:$H$114,科目対照表!$H$4,0),""))</f>
        <v/>
      </c>
      <c r="F127" s="18" t="str">
        <f>IF(D127="","",IF(E127="Y",IF(C127="",MAX($F$5:F126)+1,""),""))</f>
        <v/>
      </c>
      <c r="G127" s="18" t="str">
        <f>IF(D127="","",IF(E127="Y",IF(C127="Y",MAX($G$5:G126)+1,""),""))</f>
        <v/>
      </c>
      <c r="H127" s="18" t="str">
        <f>IF(D127="","",IF(E127="",IF(C127="",MAX($H$5:H126)+1,""),""))</f>
        <v/>
      </c>
      <c r="L127" s="18">
        <f t="shared" si="13"/>
        <v>124</v>
      </c>
      <c r="N127" s="18">
        <f>IF(N126=1,IF(P147=$N$1,0,1),0)</f>
        <v>0</v>
      </c>
      <c r="T127" s="127" t="str">
        <f t="shared" ref="T127" si="31">IF(OR(P127=$AE$15,P127=$AE$16,P127=$AE$17,P127=$AE$18,P127=$AE$19,P127=$AE$20,P127=$AE$21,P127=$AE$22,P127=$AE$23),P127,T126)</f>
        <v>評価・換算差額等</v>
      </c>
      <c r="U127" s="153" t="str">
        <f t="shared" ref="U127" si="32">IF(OR(P127=$AA$14,P127=$AA$15,P127=$AA$16,P127=$AA$17,P127=$AA$18,P127=$AA$19,P127=$AA$20,P127=$AB$14,P127=$AB$15,P127=$AB$16,P127=$AB$17,P127=$AB$18,P127=$AB$19,P127=$AB$20),T127&amp;P127,P127)</f>
        <v>評価・換算差額等</v>
      </c>
      <c r="V127" s="127" t="str">
        <f t="shared" ref="V127" si="33">ASC(R127)</f>
        <v/>
      </c>
      <c r="W127" s="127" t="str">
        <f t="shared" ref="W127" si="34">IFERROR(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SUBSTITUTE(V127,$AA$3,"-"),$AC$3,""),$AC$4,""),$AC$5,""),$AC$6,""),$AD$3,""),$AD$4,""),$AD$5,""),$AD$6,""),$AD$7,""),$AD$8,""),$AD$9,""),$AE$3,""),$AE$4,""),$AE$5,""),$AF$3,""),$AF$4,""),$AF$5,""),$AF$6,""),$AF$7,""),$AF$8,""),$AF$9,""),$AE$6,""),$AE$7,""),$AE$8,""),$AE$9,""),$AC$7,""),$AC$8,""),$AC$9,""),$AA$4,"")," ",""),"　",""),"  ","")*$AA$12/1000,"")</f>
        <v/>
      </c>
      <c r="Y127" s="18">
        <f>IF(N127=0,0,IF(AND(W127&gt;0,W127&lt;&gt;""),MAX($Y$1:Y126)+1,0))</f>
        <v>0</v>
      </c>
    </row>
    <row r="128" spans="1:25" s="35" customFormat="1" x14ac:dyDescent="0.2">
      <c r="A128" s="144" t="s">
        <v>213</v>
      </c>
      <c r="B128" s="43"/>
      <c r="C128" s="43"/>
      <c r="D128" s="35" t="str">
        <f>IF(A128="","",IFERROR(VLOOKUP(A128,科目対照表!$C$6:$F$114,科目対照表!$F$4,0),""))</f>
        <v/>
      </c>
      <c r="E128" s="43"/>
      <c r="T128" s="151"/>
    </row>
  </sheetData>
  <autoFilter ref="A4:G128" xr:uid="{C3BAF372-70F7-426B-8436-0C1D24B789E2}"/>
  <phoneticPr fontId="29"/>
  <pageMargins left="0.39370078740157483" right="0.39370078740157483" top="0.78740157480314965" bottom="0.39370078740157483" header="0.19685039370078741" footer="0"/>
  <pageSetup paperSize="9" scale="53" orientation="portrait" r:id="rId1"/>
  <headerFooter alignWithMargins="0">
    <oddHeader>&amp;L&amp;G</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4443-D8B8-45F2-A42B-F65899585450}">
  <sheetPr>
    <tabColor theme="0" tint="-0.249977111117893"/>
  </sheetPr>
  <dimension ref="A1"/>
  <sheetViews>
    <sheetView workbookViewId="0"/>
  </sheetViews>
  <sheetFormatPr defaultColWidth="8.90625" defaultRowHeight="13" x14ac:dyDescent="0.2"/>
  <cols>
    <col min="1" max="16384" width="8.90625" style="2"/>
  </cols>
  <sheetData/>
  <phoneticPr fontId="4"/>
  <pageMargins left="0.39370078740157483" right="0.39370078740157483" top="0.78740157480314965" bottom="0.39370078740157483" header="0.19685039370078741" footer="0"/>
  <pageSetup paperSize="9" scale="53" orientation="portrait" verticalDpi="0" r:id="rId1"/>
  <headerFooter alignWithMargins="0">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B8D41-8B1B-452B-9F6F-8F99DF486228}">
  <dimension ref="A1:N114"/>
  <sheetViews>
    <sheetView topLeftCell="A32" workbookViewId="0"/>
  </sheetViews>
  <sheetFormatPr defaultColWidth="8.90625" defaultRowHeight="13" x14ac:dyDescent="0.2"/>
  <cols>
    <col min="1" max="1" width="8.90625" style="3"/>
    <col min="2" max="2" width="9.08984375" style="3" customWidth="1"/>
    <col min="3" max="4" width="30" style="3" customWidth="1"/>
    <col min="5" max="5" width="16.90625" style="3" customWidth="1"/>
    <col min="6" max="6" width="41.90625" style="3" bestFit="1" customWidth="1"/>
    <col min="7" max="7" width="9.08984375" style="3" customWidth="1"/>
    <col min="8" max="8" width="15.90625" style="3" customWidth="1"/>
    <col min="9" max="9" width="88.453125" style="3" bestFit="1" customWidth="1"/>
    <col min="10" max="10" width="3" style="3" customWidth="1"/>
    <col min="11" max="11" width="9.08984375" style="3" customWidth="1"/>
    <col min="12" max="12" width="13.08984375" style="3" customWidth="1"/>
    <col min="13" max="13" width="54.90625" style="3" customWidth="1"/>
    <col min="14" max="14" width="41.08984375" style="3" customWidth="1"/>
    <col min="15" max="16384" width="8.90625" style="3"/>
  </cols>
  <sheetData>
    <row r="1" spans="1:14" x14ac:dyDescent="0.2">
      <c r="A1" s="11" t="s">
        <v>214</v>
      </c>
    </row>
    <row r="4" spans="1:14" x14ac:dyDescent="0.2">
      <c r="C4" s="3">
        <v>1</v>
      </c>
      <c r="D4" s="3">
        <f>C4+1</f>
        <v>2</v>
      </c>
      <c r="E4" s="3">
        <f t="shared" ref="E4:H4" si="0">D4+1</f>
        <v>3</v>
      </c>
      <c r="F4" s="3">
        <f t="shared" si="0"/>
        <v>4</v>
      </c>
      <c r="G4" s="3">
        <f t="shared" si="0"/>
        <v>5</v>
      </c>
      <c r="H4" s="3">
        <f t="shared" si="0"/>
        <v>6</v>
      </c>
    </row>
    <row r="5" spans="1:14" x14ac:dyDescent="0.2">
      <c r="B5" s="37" t="s">
        <v>215</v>
      </c>
      <c r="C5" s="37" t="s">
        <v>117</v>
      </c>
      <c r="D5" s="37" t="s">
        <v>119</v>
      </c>
      <c r="E5" s="37" t="s">
        <v>216</v>
      </c>
      <c r="F5" s="37" t="s">
        <v>166</v>
      </c>
      <c r="G5" s="37" t="s">
        <v>124</v>
      </c>
      <c r="H5" s="37" t="s">
        <v>167</v>
      </c>
      <c r="I5" s="37" t="s">
        <v>217</v>
      </c>
      <c r="L5" s="36" t="s">
        <v>218</v>
      </c>
      <c r="M5" s="36" t="s">
        <v>7</v>
      </c>
      <c r="N5" s="36" t="s">
        <v>219</v>
      </c>
    </row>
    <row r="6" spans="1:14" x14ac:dyDescent="0.2">
      <c r="B6" s="6">
        <v>1</v>
      </c>
      <c r="C6" s="6" t="s">
        <v>138</v>
      </c>
      <c r="D6" s="6" t="s">
        <v>98</v>
      </c>
      <c r="E6" s="39">
        <v>0.3</v>
      </c>
      <c r="F6" s="6" t="s">
        <v>155</v>
      </c>
      <c r="G6" s="3">
        <f t="shared" ref="G6:G37" si="1">IFERROR(INDEX($L$6:$L$115,MATCH(D6,$N$6:$N$115,0),1),"")</f>
        <v>110003</v>
      </c>
      <c r="H6" s="4" t="str">
        <f t="shared" ref="H6:H37" si="2">IF(G6="","",IF(G6&gt;100000,"","Y"))</f>
        <v/>
      </c>
      <c r="I6" s="3" t="s">
        <v>220</v>
      </c>
      <c r="L6" s="3">
        <v>101</v>
      </c>
      <c r="M6" s="3" t="s">
        <v>14</v>
      </c>
      <c r="N6" s="3" t="s">
        <v>14</v>
      </c>
    </row>
    <row r="7" spans="1:14" x14ac:dyDescent="0.2">
      <c r="B7" s="3">
        <f>B6+1</f>
        <v>2</v>
      </c>
      <c r="C7" s="6" t="s">
        <v>162</v>
      </c>
      <c r="D7" s="6" t="s">
        <v>96</v>
      </c>
      <c r="E7" s="39">
        <v>0.3</v>
      </c>
      <c r="F7" s="6" t="s">
        <v>155</v>
      </c>
      <c r="G7" s="3">
        <f t="shared" si="1"/>
        <v>110002</v>
      </c>
      <c r="H7" s="4" t="str">
        <f t="shared" si="2"/>
        <v/>
      </c>
      <c r="I7" s="3" t="s">
        <v>221</v>
      </c>
      <c r="L7" s="3">
        <v>201</v>
      </c>
      <c r="M7" s="3" t="s">
        <v>222</v>
      </c>
      <c r="N7" s="3" t="s">
        <v>222</v>
      </c>
    </row>
    <row r="8" spans="1:14" x14ac:dyDescent="0.2">
      <c r="B8" s="3">
        <f t="shared" ref="B8:B114" si="3">B7+1</f>
        <v>3</v>
      </c>
      <c r="C8" s="6" t="s">
        <v>223</v>
      </c>
      <c r="D8" s="6" t="s">
        <v>86</v>
      </c>
      <c r="E8" s="39">
        <v>2.5</v>
      </c>
      <c r="F8" s="6" t="s">
        <v>52</v>
      </c>
      <c r="G8" s="3">
        <f t="shared" si="1"/>
        <v>3000101</v>
      </c>
      <c r="H8" s="4" t="str">
        <f t="shared" si="2"/>
        <v/>
      </c>
      <c r="I8" s="3" t="s">
        <v>224</v>
      </c>
      <c r="L8" s="3">
        <v>301</v>
      </c>
      <c r="M8" s="3" t="s">
        <v>16</v>
      </c>
      <c r="N8" s="3" t="s">
        <v>16</v>
      </c>
    </row>
    <row r="9" spans="1:14" x14ac:dyDescent="0.2">
      <c r="B9" s="3">
        <f t="shared" si="3"/>
        <v>4</v>
      </c>
      <c r="C9" s="6" t="s">
        <v>173</v>
      </c>
      <c r="D9" s="6" t="s">
        <v>225</v>
      </c>
      <c r="E9" s="39">
        <v>0.2</v>
      </c>
      <c r="F9" s="6" t="s">
        <v>226</v>
      </c>
      <c r="G9" s="3">
        <f t="shared" si="1"/>
        <v>1101</v>
      </c>
      <c r="H9" s="4" t="str">
        <f t="shared" si="2"/>
        <v>Y</v>
      </c>
      <c r="I9" s="3" t="s">
        <v>227</v>
      </c>
      <c r="L9" s="3">
        <v>401</v>
      </c>
      <c r="M9" s="3" t="s">
        <v>18</v>
      </c>
      <c r="N9" s="3" t="s">
        <v>18</v>
      </c>
    </row>
    <row r="10" spans="1:14" x14ac:dyDescent="0.2">
      <c r="B10" s="3">
        <f t="shared" si="3"/>
        <v>5</v>
      </c>
      <c r="C10" s="6" t="s">
        <v>174</v>
      </c>
      <c r="D10" s="6" t="s">
        <v>225</v>
      </c>
      <c r="E10" s="39">
        <v>0.2</v>
      </c>
      <c r="F10" s="6" t="s">
        <v>226</v>
      </c>
      <c r="G10" s="3">
        <f t="shared" si="1"/>
        <v>1101</v>
      </c>
      <c r="H10" s="4" t="str">
        <f t="shared" si="2"/>
        <v>Y</v>
      </c>
      <c r="I10" s="3" t="s">
        <v>228</v>
      </c>
      <c r="L10" s="3">
        <v>501</v>
      </c>
      <c r="M10" s="3" t="s">
        <v>19</v>
      </c>
      <c r="N10" s="3" t="s">
        <v>19</v>
      </c>
    </row>
    <row r="11" spans="1:14" x14ac:dyDescent="0.2">
      <c r="B11" s="3">
        <f t="shared" si="3"/>
        <v>6</v>
      </c>
      <c r="C11" s="6" t="s">
        <v>175</v>
      </c>
      <c r="D11" s="6" t="s">
        <v>229</v>
      </c>
      <c r="E11" s="39">
        <v>1</v>
      </c>
      <c r="F11" s="6" t="s">
        <v>230</v>
      </c>
      <c r="G11" s="3">
        <f t="shared" si="1"/>
        <v>1301</v>
      </c>
      <c r="H11" s="4" t="str">
        <f t="shared" si="2"/>
        <v>Y</v>
      </c>
      <c r="I11" s="3" t="s">
        <v>231</v>
      </c>
      <c r="L11" s="3">
        <v>601</v>
      </c>
      <c r="M11" s="3" t="s">
        <v>20</v>
      </c>
      <c r="N11" s="3" t="s">
        <v>232</v>
      </c>
    </row>
    <row r="12" spans="1:14" x14ac:dyDescent="0.2">
      <c r="B12" s="3">
        <f t="shared" si="3"/>
        <v>7</v>
      </c>
      <c r="C12" s="6" t="s">
        <v>233</v>
      </c>
      <c r="D12" s="6" t="s">
        <v>229</v>
      </c>
      <c r="E12" s="39">
        <v>1</v>
      </c>
      <c r="F12" s="6" t="s">
        <v>230</v>
      </c>
      <c r="G12" s="3">
        <f t="shared" ref="G12:G27" si="4">IFERROR(INDEX($L$6:$L$115,MATCH(D12,$N$6:$N$115,0),1),"")</f>
        <v>1301</v>
      </c>
      <c r="H12" s="4" t="str">
        <f t="shared" si="2"/>
        <v>Y</v>
      </c>
      <c r="I12" s="3" t="s">
        <v>234</v>
      </c>
      <c r="L12" s="3">
        <v>701</v>
      </c>
      <c r="M12" s="3" t="s">
        <v>22</v>
      </c>
      <c r="N12" s="3" t="s">
        <v>22</v>
      </c>
    </row>
    <row r="13" spans="1:14" x14ac:dyDescent="0.2">
      <c r="B13" s="3">
        <f t="shared" si="3"/>
        <v>8</v>
      </c>
      <c r="C13" s="6" t="s">
        <v>177</v>
      </c>
      <c r="D13" s="6" t="s">
        <v>222</v>
      </c>
      <c r="E13" s="39">
        <v>0</v>
      </c>
      <c r="F13" s="6" t="s">
        <v>52</v>
      </c>
      <c r="G13" s="3">
        <f t="shared" si="4"/>
        <v>201</v>
      </c>
      <c r="H13" s="4" t="str">
        <f t="shared" si="2"/>
        <v>Y</v>
      </c>
      <c r="I13" s="3" t="s">
        <v>235</v>
      </c>
      <c r="L13" s="3">
        <v>801</v>
      </c>
      <c r="M13" s="3" t="s">
        <v>23</v>
      </c>
      <c r="N13" s="3" t="s">
        <v>23</v>
      </c>
    </row>
    <row r="14" spans="1:14" x14ac:dyDescent="0.2">
      <c r="B14" s="3">
        <f t="shared" si="3"/>
        <v>9</v>
      </c>
      <c r="C14" s="6" t="s">
        <v>236</v>
      </c>
      <c r="D14" s="6" t="s">
        <v>229</v>
      </c>
      <c r="E14" s="39">
        <v>1</v>
      </c>
      <c r="F14" s="6" t="s">
        <v>230</v>
      </c>
      <c r="G14" s="3">
        <f t="shared" si="4"/>
        <v>1301</v>
      </c>
      <c r="H14" s="4" t="str">
        <f t="shared" si="2"/>
        <v>Y</v>
      </c>
      <c r="I14" s="3" t="s">
        <v>237</v>
      </c>
      <c r="L14" s="3">
        <v>901</v>
      </c>
      <c r="M14" s="3" t="s">
        <v>25</v>
      </c>
      <c r="N14" s="3" t="s">
        <v>25</v>
      </c>
    </row>
    <row r="15" spans="1:14" x14ac:dyDescent="0.2">
      <c r="B15" s="3">
        <f t="shared" si="3"/>
        <v>10</v>
      </c>
      <c r="C15" s="6" t="s">
        <v>176</v>
      </c>
      <c r="D15" s="6" t="s">
        <v>222</v>
      </c>
      <c r="E15" s="39">
        <v>0</v>
      </c>
      <c r="F15" s="6" t="s">
        <v>52</v>
      </c>
      <c r="G15" s="3">
        <f t="shared" si="4"/>
        <v>201</v>
      </c>
      <c r="H15" s="4" t="str">
        <f t="shared" si="2"/>
        <v>Y</v>
      </c>
      <c r="I15" s="3" t="s">
        <v>238</v>
      </c>
      <c r="L15" s="3">
        <v>1001</v>
      </c>
      <c r="M15" s="3" t="s">
        <v>26</v>
      </c>
      <c r="N15" s="3" t="s">
        <v>26</v>
      </c>
    </row>
    <row r="16" spans="1:14" x14ac:dyDescent="0.2">
      <c r="B16" s="3">
        <f t="shared" si="3"/>
        <v>11</v>
      </c>
      <c r="C16" s="6" t="s">
        <v>178</v>
      </c>
      <c r="D16" s="6" t="s">
        <v>239</v>
      </c>
      <c r="E16" s="39">
        <v>1</v>
      </c>
      <c r="F16" s="6" t="s">
        <v>230</v>
      </c>
      <c r="G16" s="3">
        <f t="shared" si="4"/>
        <v>2205</v>
      </c>
      <c r="H16" s="4" t="str">
        <f t="shared" si="2"/>
        <v>Y</v>
      </c>
      <c r="I16" s="3" t="s">
        <v>240</v>
      </c>
      <c r="L16" s="3">
        <v>1101</v>
      </c>
      <c r="M16" s="3" t="s">
        <v>225</v>
      </c>
      <c r="N16" s="3" t="s">
        <v>225</v>
      </c>
    </row>
    <row r="17" spans="2:14" x14ac:dyDescent="0.2">
      <c r="B17" s="3">
        <f t="shared" si="3"/>
        <v>12</v>
      </c>
      <c r="C17" s="6" t="s">
        <v>183</v>
      </c>
      <c r="D17" s="6" t="s">
        <v>241</v>
      </c>
      <c r="E17" s="39">
        <v>1</v>
      </c>
      <c r="F17" s="6" t="s">
        <v>242</v>
      </c>
      <c r="G17" s="3">
        <f t="shared" si="4"/>
        <v>2202</v>
      </c>
      <c r="H17" s="4" t="str">
        <f t="shared" si="2"/>
        <v>Y</v>
      </c>
      <c r="I17" s="3" t="s">
        <v>243</v>
      </c>
      <c r="L17" s="3">
        <v>1102</v>
      </c>
      <c r="M17" s="3" t="s">
        <v>244</v>
      </c>
      <c r="N17" s="3" t="s">
        <v>245</v>
      </c>
    </row>
    <row r="18" spans="2:14" x14ac:dyDescent="0.2">
      <c r="B18" s="3">
        <f t="shared" si="3"/>
        <v>13</v>
      </c>
      <c r="C18" s="6" t="s">
        <v>246</v>
      </c>
      <c r="D18" s="6" t="s">
        <v>229</v>
      </c>
      <c r="E18" s="39">
        <v>-1</v>
      </c>
      <c r="F18" s="6" t="s">
        <v>230</v>
      </c>
      <c r="G18" s="3">
        <f t="shared" si="4"/>
        <v>1301</v>
      </c>
      <c r="H18" s="4" t="str">
        <f t="shared" si="2"/>
        <v>Y</v>
      </c>
      <c r="I18" s="3" t="s">
        <v>247</v>
      </c>
      <c r="L18" s="3">
        <v>1201</v>
      </c>
      <c r="M18" s="3" t="s">
        <v>248</v>
      </c>
      <c r="N18" s="3" t="s">
        <v>248</v>
      </c>
    </row>
    <row r="19" spans="2:14" x14ac:dyDescent="0.2">
      <c r="B19" s="3">
        <f t="shared" si="3"/>
        <v>14</v>
      </c>
      <c r="C19" s="6" t="s">
        <v>184</v>
      </c>
      <c r="D19" s="6" t="s">
        <v>241</v>
      </c>
      <c r="E19" s="39">
        <v>1</v>
      </c>
      <c r="F19" s="6" t="s">
        <v>242</v>
      </c>
      <c r="G19" s="3">
        <f t="shared" si="4"/>
        <v>2202</v>
      </c>
      <c r="H19" s="4" t="str">
        <f t="shared" si="2"/>
        <v>Y</v>
      </c>
      <c r="I19" s="3" t="s">
        <v>243</v>
      </c>
      <c r="L19" s="3">
        <v>1301</v>
      </c>
      <c r="M19" s="3" t="s">
        <v>229</v>
      </c>
      <c r="N19" s="3" t="s">
        <v>229</v>
      </c>
    </row>
    <row r="20" spans="2:14" x14ac:dyDescent="0.2">
      <c r="B20" s="3">
        <f t="shared" si="3"/>
        <v>15</v>
      </c>
      <c r="C20" s="6" t="s">
        <v>249</v>
      </c>
      <c r="D20" s="6" t="s">
        <v>241</v>
      </c>
      <c r="E20" s="39">
        <v>1</v>
      </c>
      <c r="F20" s="6" t="s">
        <v>242</v>
      </c>
      <c r="G20" s="3">
        <f t="shared" si="4"/>
        <v>2202</v>
      </c>
      <c r="H20" s="4" t="str">
        <f t="shared" si="2"/>
        <v>Y</v>
      </c>
      <c r="I20" s="3" t="s">
        <v>243</v>
      </c>
      <c r="L20" s="3">
        <v>1302</v>
      </c>
      <c r="M20" s="3" t="s">
        <v>250</v>
      </c>
      <c r="N20" s="3" t="s">
        <v>251</v>
      </c>
    </row>
    <row r="21" spans="2:14" x14ac:dyDescent="0.2">
      <c r="B21" s="3">
        <f t="shared" si="3"/>
        <v>16</v>
      </c>
      <c r="C21" s="6" t="s">
        <v>185</v>
      </c>
      <c r="D21" s="6" t="s">
        <v>241</v>
      </c>
      <c r="E21" s="39">
        <v>1</v>
      </c>
      <c r="F21" s="6" t="s">
        <v>242</v>
      </c>
      <c r="G21" s="3">
        <f t="shared" si="4"/>
        <v>2202</v>
      </c>
      <c r="H21" s="4" t="str">
        <f t="shared" si="2"/>
        <v>Y</v>
      </c>
      <c r="I21" s="3" t="s">
        <v>243</v>
      </c>
      <c r="L21" s="3">
        <v>1401</v>
      </c>
      <c r="M21" s="3" t="s">
        <v>252</v>
      </c>
      <c r="N21" s="3" t="s">
        <v>252</v>
      </c>
    </row>
    <row r="22" spans="2:14" x14ac:dyDescent="0.2">
      <c r="B22" s="3">
        <f t="shared" si="3"/>
        <v>17</v>
      </c>
      <c r="C22" s="6" t="s">
        <v>186</v>
      </c>
      <c r="D22" s="6" t="s">
        <v>241</v>
      </c>
      <c r="E22" s="39">
        <v>1</v>
      </c>
      <c r="F22" s="6" t="s">
        <v>242</v>
      </c>
      <c r="G22" s="3">
        <f t="shared" si="4"/>
        <v>2202</v>
      </c>
      <c r="H22" s="4" t="str">
        <f t="shared" si="2"/>
        <v>Y</v>
      </c>
      <c r="I22" s="3" t="s">
        <v>243</v>
      </c>
      <c r="L22" s="3">
        <v>1501</v>
      </c>
      <c r="M22" s="3" t="s">
        <v>35</v>
      </c>
      <c r="N22" s="3" t="s">
        <v>253</v>
      </c>
    </row>
    <row r="23" spans="2:14" x14ac:dyDescent="0.2">
      <c r="B23" s="3">
        <f t="shared" si="3"/>
        <v>18</v>
      </c>
      <c r="C23" s="6" t="s">
        <v>254</v>
      </c>
      <c r="D23" s="6" t="s">
        <v>241</v>
      </c>
      <c r="E23" s="39">
        <v>1</v>
      </c>
      <c r="F23" s="6" t="s">
        <v>242</v>
      </c>
      <c r="G23" s="3">
        <f t="shared" si="4"/>
        <v>2202</v>
      </c>
      <c r="H23" s="4" t="str">
        <f t="shared" si="2"/>
        <v>Y</v>
      </c>
      <c r="I23" s="3" t="s">
        <v>243</v>
      </c>
      <c r="L23" s="3">
        <v>1601</v>
      </c>
      <c r="M23" s="3" t="s">
        <v>255</v>
      </c>
      <c r="N23" s="3" t="s">
        <v>255</v>
      </c>
    </row>
    <row r="24" spans="2:14" x14ac:dyDescent="0.2">
      <c r="B24" s="3">
        <f t="shared" si="3"/>
        <v>19</v>
      </c>
      <c r="C24" s="6" t="s">
        <v>188</v>
      </c>
      <c r="D24" s="6" t="s">
        <v>241</v>
      </c>
      <c r="E24" s="39">
        <v>1</v>
      </c>
      <c r="F24" s="6" t="s">
        <v>242</v>
      </c>
      <c r="G24" s="3">
        <f t="shared" si="4"/>
        <v>2202</v>
      </c>
      <c r="H24" s="4" t="str">
        <f t="shared" si="2"/>
        <v>Y</v>
      </c>
      <c r="I24" s="3" t="s">
        <v>243</v>
      </c>
      <c r="L24" s="3">
        <v>1701</v>
      </c>
      <c r="M24" s="3" t="s">
        <v>38</v>
      </c>
      <c r="N24" s="3" t="s">
        <v>38</v>
      </c>
    </row>
    <row r="25" spans="2:14" x14ac:dyDescent="0.2">
      <c r="B25" s="3">
        <f t="shared" si="3"/>
        <v>20</v>
      </c>
      <c r="C25" s="6" t="s">
        <v>190</v>
      </c>
      <c r="D25" s="6" t="s">
        <v>241</v>
      </c>
      <c r="E25" s="39">
        <v>1</v>
      </c>
      <c r="F25" s="6" t="s">
        <v>242</v>
      </c>
      <c r="G25" s="3">
        <f t="shared" si="4"/>
        <v>2202</v>
      </c>
      <c r="H25" s="4" t="str">
        <f t="shared" si="2"/>
        <v>Y</v>
      </c>
      <c r="I25" s="3" t="s">
        <v>243</v>
      </c>
      <c r="L25" s="3">
        <v>1801</v>
      </c>
      <c r="M25" s="3" t="s">
        <v>40</v>
      </c>
      <c r="N25" s="3" t="s">
        <v>40</v>
      </c>
    </row>
    <row r="26" spans="2:14" x14ac:dyDescent="0.2">
      <c r="B26" s="3">
        <f t="shared" si="3"/>
        <v>21</v>
      </c>
      <c r="C26" s="6" t="s">
        <v>191</v>
      </c>
      <c r="D26" s="6" t="s">
        <v>241</v>
      </c>
      <c r="E26" s="39">
        <v>1</v>
      </c>
      <c r="F26" s="6" t="s">
        <v>242</v>
      </c>
      <c r="G26" s="3">
        <f t="shared" si="4"/>
        <v>2202</v>
      </c>
      <c r="H26" s="4" t="str">
        <f t="shared" si="2"/>
        <v>Y</v>
      </c>
      <c r="I26" s="3" t="s">
        <v>243</v>
      </c>
      <c r="L26" s="3">
        <v>1901</v>
      </c>
      <c r="M26" s="3" t="s">
        <v>41</v>
      </c>
      <c r="N26" s="3" t="s">
        <v>41</v>
      </c>
    </row>
    <row r="27" spans="2:14" x14ac:dyDescent="0.2">
      <c r="B27" s="3">
        <f t="shared" si="3"/>
        <v>22</v>
      </c>
      <c r="C27" s="6" t="s">
        <v>192</v>
      </c>
      <c r="D27" s="6" t="s">
        <v>256</v>
      </c>
      <c r="E27" s="39">
        <v>1</v>
      </c>
      <c r="F27" s="6" t="s">
        <v>242</v>
      </c>
      <c r="G27" s="3">
        <f t="shared" si="4"/>
        <v>2202</v>
      </c>
      <c r="H27" s="4" t="str">
        <f t="shared" si="2"/>
        <v>Y</v>
      </c>
      <c r="I27" s="3" t="s">
        <v>243</v>
      </c>
      <c r="L27" s="3">
        <v>2001</v>
      </c>
      <c r="M27" s="3" t="s">
        <v>43</v>
      </c>
      <c r="N27" s="3" t="s">
        <v>257</v>
      </c>
    </row>
    <row r="28" spans="2:14" x14ac:dyDescent="0.2">
      <c r="B28" s="3">
        <f t="shared" si="3"/>
        <v>23</v>
      </c>
      <c r="C28" s="6" t="s">
        <v>193</v>
      </c>
      <c r="D28" s="6" t="s">
        <v>256</v>
      </c>
      <c r="E28" s="39">
        <v>1</v>
      </c>
      <c r="F28" s="6" t="s">
        <v>242</v>
      </c>
      <c r="G28" s="3">
        <f t="shared" si="1"/>
        <v>2202</v>
      </c>
      <c r="H28" s="4" t="str">
        <f t="shared" si="2"/>
        <v>Y</v>
      </c>
      <c r="I28" s="3" t="s">
        <v>243</v>
      </c>
      <c r="L28" s="3">
        <v>2101</v>
      </c>
      <c r="M28" s="3" t="s">
        <v>44</v>
      </c>
      <c r="N28" s="3" t="s">
        <v>258</v>
      </c>
    </row>
    <row r="29" spans="2:14" x14ac:dyDescent="0.2">
      <c r="B29" s="3">
        <f t="shared" si="3"/>
        <v>24</v>
      </c>
      <c r="C29" s="6" t="s">
        <v>259</v>
      </c>
      <c r="D29" s="6" t="s">
        <v>256</v>
      </c>
      <c r="E29" s="46">
        <v>1</v>
      </c>
      <c r="F29" s="6" t="s">
        <v>242</v>
      </c>
      <c r="G29" s="3">
        <f t="shared" si="1"/>
        <v>2202</v>
      </c>
      <c r="H29" s="4" t="str">
        <f t="shared" si="2"/>
        <v>Y</v>
      </c>
      <c r="I29" s="3" t="s">
        <v>243</v>
      </c>
      <c r="L29" s="3">
        <v>2201</v>
      </c>
      <c r="M29" s="3" t="s">
        <v>260</v>
      </c>
      <c r="N29" s="3" t="s">
        <v>260</v>
      </c>
    </row>
    <row r="30" spans="2:14" x14ac:dyDescent="0.2">
      <c r="B30" s="3">
        <f t="shared" si="3"/>
        <v>25</v>
      </c>
      <c r="C30" s="6" t="s">
        <v>194</v>
      </c>
      <c r="D30" s="6" t="s">
        <v>256</v>
      </c>
      <c r="E30" s="46">
        <v>1</v>
      </c>
      <c r="F30" s="6" t="s">
        <v>242</v>
      </c>
      <c r="G30" s="3">
        <f t="shared" si="1"/>
        <v>2202</v>
      </c>
      <c r="H30" s="4" t="str">
        <f t="shared" si="2"/>
        <v>Y</v>
      </c>
      <c r="I30" s="3" t="s">
        <v>243</v>
      </c>
      <c r="L30" s="3">
        <v>2202</v>
      </c>
      <c r="M30" s="3" t="s">
        <v>261</v>
      </c>
      <c r="N30" s="3" t="s">
        <v>256</v>
      </c>
    </row>
    <row r="31" spans="2:14" x14ac:dyDescent="0.2">
      <c r="B31" s="3">
        <f t="shared" si="3"/>
        <v>26</v>
      </c>
      <c r="C31" s="6" t="s">
        <v>262</v>
      </c>
      <c r="D31" s="6" t="s">
        <v>263</v>
      </c>
      <c r="E31" s="46">
        <v>1</v>
      </c>
      <c r="F31" s="6" t="s">
        <v>47</v>
      </c>
      <c r="G31" s="3">
        <f t="shared" si="1"/>
        <v>2204</v>
      </c>
      <c r="H31" s="4" t="str">
        <f t="shared" si="2"/>
        <v>Y</v>
      </c>
      <c r="I31" s="3" t="s">
        <v>264</v>
      </c>
      <c r="L31" s="3">
        <v>2203</v>
      </c>
      <c r="M31" s="3" t="s">
        <v>265</v>
      </c>
      <c r="N31" s="3" t="s">
        <v>266</v>
      </c>
    </row>
    <row r="32" spans="2:14" x14ac:dyDescent="0.2">
      <c r="B32" s="3">
        <f t="shared" si="3"/>
        <v>27</v>
      </c>
      <c r="C32" s="6" t="s">
        <v>197</v>
      </c>
      <c r="D32" s="6" t="s">
        <v>263</v>
      </c>
      <c r="E32" s="46">
        <v>1</v>
      </c>
      <c r="F32" s="6" t="s">
        <v>47</v>
      </c>
      <c r="G32" s="3">
        <f t="shared" si="1"/>
        <v>2204</v>
      </c>
      <c r="H32" s="4" t="str">
        <f t="shared" si="2"/>
        <v>Y</v>
      </c>
      <c r="I32" s="3" t="s">
        <v>264</v>
      </c>
      <c r="L32" s="3">
        <v>2204</v>
      </c>
      <c r="M32" s="3" t="s">
        <v>267</v>
      </c>
      <c r="N32" s="3" t="s">
        <v>263</v>
      </c>
    </row>
    <row r="33" spans="2:14" x14ac:dyDescent="0.2">
      <c r="B33" s="3">
        <f t="shared" si="3"/>
        <v>28</v>
      </c>
      <c r="C33" s="6" t="s">
        <v>268</v>
      </c>
      <c r="D33" s="6" t="s">
        <v>451</v>
      </c>
      <c r="E33" s="46" t="s">
        <v>58</v>
      </c>
      <c r="F33" s="6" t="s">
        <v>47</v>
      </c>
      <c r="G33" s="3">
        <f t="shared" si="1"/>
        <v>2601</v>
      </c>
      <c r="H33" s="4" t="str">
        <f t="shared" si="2"/>
        <v>Y</v>
      </c>
      <c r="I33" s="3" t="s">
        <v>269</v>
      </c>
      <c r="L33" s="3">
        <v>2205</v>
      </c>
      <c r="M33" s="3" t="s">
        <v>51</v>
      </c>
      <c r="N33" s="3" t="s">
        <v>270</v>
      </c>
    </row>
    <row r="34" spans="2:14" x14ac:dyDescent="0.2">
      <c r="B34" s="3">
        <f t="shared" si="3"/>
        <v>29</v>
      </c>
      <c r="C34" s="6" t="s">
        <v>196</v>
      </c>
      <c r="D34" s="6" t="s">
        <v>451</v>
      </c>
      <c r="E34" s="46" t="s">
        <v>58</v>
      </c>
      <c r="F34" s="6" t="s">
        <v>47</v>
      </c>
      <c r="G34" s="3">
        <f t="shared" si="1"/>
        <v>2601</v>
      </c>
      <c r="H34" s="4" t="str">
        <f t="shared" si="2"/>
        <v>Y</v>
      </c>
      <c r="I34" s="3" t="s">
        <v>269</v>
      </c>
      <c r="L34" s="3">
        <v>2301</v>
      </c>
      <c r="M34" s="3" t="s">
        <v>271</v>
      </c>
      <c r="N34" s="3" t="s">
        <v>271</v>
      </c>
    </row>
    <row r="35" spans="2:14" x14ac:dyDescent="0.2">
      <c r="B35" s="3">
        <f t="shared" si="3"/>
        <v>30</v>
      </c>
      <c r="C35" s="6" t="s">
        <v>272</v>
      </c>
      <c r="D35" s="6" t="s">
        <v>451</v>
      </c>
      <c r="E35" s="46" t="s">
        <v>58</v>
      </c>
      <c r="F35" s="6" t="s">
        <v>47</v>
      </c>
      <c r="G35" s="3">
        <f t="shared" si="1"/>
        <v>2601</v>
      </c>
      <c r="H35" s="4" t="str">
        <f t="shared" si="2"/>
        <v>Y</v>
      </c>
      <c r="I35" s="3" t="s">
        <v>269</v>
      </c>
      <c r="L35" s="3">
        <v>2401</v>
      </c>
      <c r="M35" s="3" t="s">
        <v>273</v>
      </c>
      <c r="N35" s="3" t="s">
        <v>273</v>
      </c>
    </row>
    <row r="36" spans="2:14" x14ac:dyDescent="0.2">
      <c r="B36" s="3">
        <f t="shared" si="3"/>
        <v>31</v>
      </c>
      <c r="C36" s="6" t="s">
        <v>198</v>
      </c>
      <c r="D36" s="6" t="s">
        <v>451</v>
      </c>
      <c r="E36" s="46" t="s">
        <v>58</v>
      </c>
      <c r="F36" s="6" t="s">
        <v>47</v>
      </c>
      <c r="G36" s="3">
        <f t="shared" si="1"/>
        <v>2601</v>
      </c>
      <c r="H36" s="4" t="str">
        <f t="shared" si="2"/>
        <v>Y</v>
      </c>
      <c r="I36" s="3" t="s">
        <v>269</v>
      </c>
      <c r="L36" s="3">
        <v>2501</v>
      </c>
      <c r="M36" s="3" t="s">
        <v>57</v>
      </c>
      <c r="N36" s="3" t="s">
        <v>274</v>
      </c>
    </row>
    <row r="37" spans="2:14" x14ac:dyDescent="0.2">
      <c r="B37" s="3">
        <f t="shared" si="3"/>
        <v>32</v>
      </c>
      <c r="C37" s="6" t="s">
        <v>199</v>
      </c>
      <c r="D37" s="6" t="s">
        <v>451</v>
      </c>
      <c r="E37" s="46" t="s">
        <v>58</v>
      </c>
      <c r="F37" s="6" t="s">
        <v>47</v>
      </c>
      <c r="G37" s="3">
        <f t="shared" si="1"/>
        <v>2601</v>
      </c>
      <c r="H37" s="4" t="str">
        <f t="shared" si="2"/>
        <v>Y</v>
      </c>
      <c r="I37" s="3" t="s">
        <v>269</v>
      </c>
      <c r="L37" s="3">
        <v>2601</v>
      </c>
      <c r="M37" s="3" t="s">
        <v>451</v>
      </c>
      <c r="N37" s="3" t="s">
        <v>451</v>
      </c>
    </row>
    <row r="38" spans="2:14" x14ac:dyDescent="0.2">
      <c r="B38" s="3">
        <f t="shared" si="3"/>
        <v>33</v>
      </c>
      <c r="C38" s="6" t="s">
        <v>202</v>
      </c>
      <c r="D38" s="6" t="s">
        <v>275</v>
      </c>
      <c r="E38" s="39">
        <v>2.5</v>
      </c>
      <c r="F38" s="6" t="s">
        <v>47</v>
      </c>
      <c r="G38" s="3">
        <f t="shared" ref="G38:G69" si="5">IFERROR(INDEX($L$6:$L$115,MATCH(D38,$N$6:$N$115,0),1),"")</f>
        <v>2203</v>
      </c>
      <c r="H38" s="4" t="str">
        <f t="shared" ref="H38:H69" si="6">IF(G38="","",IF(G38&gt;100000,"","Y"))</f>
        <v>Y</v>
      </c>
      <c r="I38" s="3" t="s">
        <v>276</v>
      </c>
    </row>
    <row r="39" spans="2:14" x14ac:dyDescent="0.2">
      <c r="B39" s="3">
        <f t="shared" si="3"/>
        <v>34</v>
      </c>
      <c r="C39" s="6" t="s">
        <v>277</v>
      </c>
      <c r="D39" s="6" t="s">
        <v>258</v>
      </c>
      <c r="E39" s="39">
        <v>2.5</v>
      </c>
      <c r="F39" s="6" t="s">
        <v>47</v>
      </c>
      <c r="G39" s="3">
        <f t="shared" si="5"/>
        <v>2101</v>
      </c>
      <c r="H39" s="4" t="str">
        <f t="shared" si="6"/>
        <v>Y</v>
      </c>
      <c r="I39" s="3" t="s">
        <v>278</v>
      </c>
    </row>
    <row r="40" spans="2:14" x14ac:dyDescent="0.2">
      <c r="B40" s="3">
        <f t="shared" si="3"/>
        <v>35</v>
      </c>
      <c r="C40" s="6" t="s">
        <v>279</v>
      </c>
      <c r="D40" s="6" t="s">
        <v>258</v>
      </c>
      <c r="E40" s="39">
        <v>2.5</v>
      </c>
      <c r="F40" s="6" t="s">
        <v>47</v>
      </c>
      <c r="G40" s="3">
        <f t="shared" si="5"/>
        <v>2101</v>
      </c>
      <c r="H40" s="4" t="str">
        <f t="shared" si="6"/>
        <v>Y</v>
      </c>
      <c r="I40" s="3" t="s">
        <v>278</v>
      </c>
    </row>
    <row r="41" spans="2:14" x14ac:dyDescent="0.2">
      <c r="B41" s="3">
        <f t="shared" si="3"/>
        <v>36</v>
      </c>
      <c r="C41" s="6" t="s">
        <v>280</v>
      </c>
      <c r="D41" s="6" t="s">
        <v>270</v>
      </c>
      <c r="E41" s="39">
        <v>1</v>
      </c>
      <c r="F41" s="6" t="s">
        <v>230</v>
      </c>
      <c r="G41" s="3">
        <f t="shared" si="5"/>
        <v>2205</v>
      </c>
      <c r="H41" s="4" t="str">
        <f t="shared" si="6"/>
        <v>Y</v>
      </c>
      <c r="I41" s="3" t="s">
        <v>281</v>
      </c>
    </row>
    <row r="42" spans="2:14" x14ac:dyDescent="0.2">
      <c r="B42" s="3">
        <f t="shared" si="3"/>
        <v>37</v>
      </c>
      <c r="C42" s="6" t="s">
        <v>129</v>
      </c>
      <c r="D42" s="6" t="s">
        <v>239</v>
      </c>
      <c r="E42" s="39">
        <v>1</v>
      </c>
      <c r="F42" s="6" t="s">
        <v>230</v>
      </c>
      <c r="G42" s="3">
        <f t="shared" si="5"/>
        <v>2205</v>
      </c>
      <c r="H42" s="4" t="str">
        <f t="shared" si="6"/>
        <v>Y</v>
      </c>
      <c r="I42" s="3" t="s">
        <v>281</v>
      </c>
    </row>
    <row r="43" spans="2:14" x14ac:dyDescent="0.2">
      <c r="B43" s="3">
        <f t="shared" si="3"/>
        <v>38</v>
      </c>
      <c r="C43" s="6" t="s">
        <v>282</v>
      </c>
      <c r="D43" s="6" t="s">
        <v>239</v>
      </c>
      <c r="E43" s="39">
        <v>1</v>
      </c>
      <c r="F43" s="6" t="s">
        <v>230</v>
      </c>
      <c r="G43" s="3">
        <f t="shared" si="5"/>
        <v>2205</v>
      </c>
      <c r="H43" s="4" t="str">
        <f t="shared" si="6"/>
        <v>Y</v>
      </c>
      <c r="I43" s="3" t="s">
        <v>281</v>
      </c>
    </row>
    <row r="44" spans="2:14" x14ac:dyDescent="0.2">
      <c r="B44" s="3">
        <f t="shared" si="3"/>
        <v>39</v>
      </c>
      <c r="C44" s="6" t="s">
        <v>283</v>
      </c>
      <c r="D44" s="6" t="s">
        <v>239</v>
      </c>
      <c r="E44" s="39">
        <v>1</v>
      </c>
      <c r="F44" s="6" t="s">
        <v>230</v>
      </c>
      <c r="G44" s="3">
        <f t="shared" si="5"/>
        <v>2205</v>
      </c>
      <c r="H44" s="4" t="str">
        <f t="shared" si="6"/>
        <v>Y</v>
      </c>
      <c r="I44" s="3" t="s">
        <v>281</v>
      </c>
    </row>
    <row r="45" spans="2:14" x14ac:dyDescent="0.2">
      <c r="B45" s="3">
        <f t="shared" si="3"/>
        <v>40</v>
      </c>
      <c r="C45" s="6" t="s">
        <v>204</v>
      </c>
      <c r="D45" s="6" t="s">
        <v>239</v>
      </c>
      <c r="E45" s="39">
        <v>1</v>
      </c>
      <c r="F45" s="6" t="s">
        <v>230</v>
      </c>
      <c r="G45" s="3">
        <f t="shared" si="5"/>
        <v>2205</v>
      </c>
      <c r="H45" s="4" t="str">
        <f t="shared" si="6"/>
        <v>Y</v>
      </c>
      <c r="I45" s="3" t="s">
        <v>284</v>
      </c>
    </row>
    <row r="46" spans="2:14" x14ac:dyDescent="0.2">
      <c r="B46" s="3">
        <f t="shared" si="3"/>
        <v>41</v>
      </c>
      <c r="C46" s="6" t="s">
        <v>285</v>
      </c>
      <c r="D46" s="6" t="s">
        <v>239</v>
      </c>
      <c r="E46" s="39">
        <v>1</v>
      </c>
      <c r="F46" s="6" t="s">
        <v>230</v>
      </c>
      <c r="G46" s="3">
        <f t="shared" si="5"/>
        <v>2205</v>
      </c>
      <c r="H46" s="4" t="str">
        <f t="shared" si="6"/>
        <v>Y</v>
      </c>
      <c r="I46" s="3" t="s">
        <v>281</v>
      </c>
    </row>
    <row r="47" spans="2:14" x14ac:dyDescent="0.2">
      <c r="B47" s="3">
        <f t="shared" si="3"/>
        <v>42</v>
      </c>
      <c r="C47" s="6" t="s">
        <v>205</v>
      </c>
      <c r="D47" s="6" t="s">
        <v>258</v>
      </c>
      <c r="E47" s="39">
        <v>2.5</v>
      </c>
      <c r="F47" s="6" t="s">
        <v>47</v>
      </c>
      <c r="G47" s="3">
        <f t="shared" si="5"/>
        <v>2101</v>
      </c>
      <c r="H47" s="4" t="str">
        <f t="shared" si="6"/>
        <v>Y</v>
      </c>
      <c r="I47" s="3" t="s">
        <v>286</v>
      </c>
    </row>
    <row r="48" spans="2:14" x14ac:dyDescent="0.2">
      <c r="B48" s="3">
        <f t="shared" si="3"/>
        <v>43</v>
      </c>
      <c r="C48" s="6" t="s">
        <v>287</v>
      </c>
      <c r="D48" s="6" t="s">
        <v>239</v>
      </c>
      <c r="E48" s="39">
        <v>1</v>
      </c>
      <c r="F48" s="6" t="s">
        <v>47</v>
      </c>
      <c r="G48" s="3">
        <f t="shared" si="5"/>
        <v>2205</v>
      </c>
      <c r="H48" s="4" t="str">
        <f t="shared" si="6"/>
        <v>Y</v>
      </c>
      <c r="I48" s="3" t="s">
        <v>288</v>
      </c>
    </row>
    <row r="49" spans="2:14" x14ac:dyDescent="0.2">
      <c r="B49" s="3">
        <f t="shared" si="3"/>
        <v>44</v>
      </c>
      <c r="C49" s="6" t="s">
        <v>289</v>
      </c>
      <c r="D49" s="6" t="s">
        <v>239</v>
      </c>
      <c r="E49" s="39">
        <v>2.5</v>
      </c>
      <c r="F49" s="6" t="s">
        <v>47</v>
      </c>
      <c r="G49" s="3">
        <f t="shared" si="5"/>
        <v>2205</v>
      </c>
      <c r="H49" s="4" t="str">
        <f t="shared" si="6"/>
        <v>Y</v>
      </c>
      <c r="I49" s="154" t="s">
        <v>456</v>
      </c>
    </row>
    <row r="50" spans="2:14" x14ac:dyDescent="0.2">
      <c r="B50" s="3">
        <f t="shared" si="3"/>
        <v>45</v>
      </c>
      <c r="C50" s="6" t="s">
        <v>208</v>
      </c>
      <c r="D50" s="6" t="s">
        <v>239</v>
      </c>
      <c r="E50" s="39">
        <v>1</v>
      </c>
      <c r="F50" s="6" t="s">
        <v>47</v>
      </c>
      <c r="G50" s="3">
        <f t="shared" si="5"/>
        <v>2205</v>
      </c>
      <c r="H50" s="4" t="str">
        <f t="shared" si="6"/>
        <v>Y</v>
      </c>
      <c r="I50" s="3" t="s">
        <v>288</v>
      </c>
    </row>
    <row r="51" spans="2:14" x14ac:dyDescent="0.2">
      <c r="B51" s="3">
        <f t="shared" si="3"/>
        <v>46</v>
      </c>
      <c r="C51" s="6" t="s">
        <v>290</v>
      </c>
      <c r="D51" s="6" t="s">
        <v>229</v>
      </c>
      <c r="E51" s="39">
        <v>1</v>
      </c>
      <c r="F51" s="6" t="s">
        <v>230</v>
      </c>
      <c r="G51" s="3">
        <f t="shared" si="5"/>
        <v>1301</v>
      </c>
      <c r="H51" s="4" t="str">
        <f t="shared" si="6"/>
        <v>Y</v>
      </c>
      <c r="I51" s="3" t="s">
        <v>281</v>
      </c>
    </row>
    <row r="52" spans="2:14" x14ac:dyDescent="0.2">
      <c r="B52" s="3">
        <f t="shared" si="3"/>
        <v>47</v>
      </c>
      <c r="C52" s="6" t="s">
        <v>444</v>
      </c>
      <c r="D52" s="6" t="s">
        <v>291</v>
      </c>
      <c r="E52" s="39">
        <v>0.3</v>
      </c>
      <c r="F52" s="6" t="s">
        <v>155</v>
      </c>
      <c r="G52" s="3">
        <f t="shared" si="5"/>
        <v>110003</v>
      </c>
      <c r="H52" s="4" t="str">
        <f t="shared" si="6"/>
        <v/>
      </c>
      <c r="I52" s="3" t="s">
        <v>292</v>
      </c>
    </row>
    <row r="53" spans="2:14" x14ac:dyDescent="0.2">
      <c r="B53" s="3">
        <f t="shared" si="3"/>
        <v>48</v>
      </c>
      <c r="C53" s="6" t="s">
        <v>210</v>
      </c>
      <c r="D53" s="6" t="s">
        <v>239</v>
      </c>
      <c r="E53" s="39">
        <v>1</v>
      </c>
      <c r="F53" s="6" t="s">
        <v>47</v>
      </c>
      <c r="G53" s="3">
        <f t="shared" si="5"/>
        <v>2205</v>
      </c>
      <c r="H53" s="4" t="str">
        <f t="shared" si="6"/>
        <v>Y</v>
      </c>
      <c r="I53" s="3" t="s">
        <v>288</v>
      </c>
    </row>
    <row r="54" spans="2:14" x14ac:dyDescent="0.2">
      <c r="B54" s="3">
        <f t="shared" si="3"/>
        <v>49</v>
      </c>
      <c r="C54" s="6" t="s">
        <v>209</v>
      </c>
      <c r="D54" s="6" t="s">
        <v>239</v>
      </c>
      <c r="E54" s="39">
        <v>1</v>
      </c>
      <c r="F54" s="6" t="s">
        <v>47</v>
      </c>
      <c r="G54" s="3">
        <f t="shared" si="5"/>
        <v>2205</v>
      </c>
      <c r="H54" s="4" t="str">
        <f t="shared" si="6"/>
        <v>Y</v>
      </c>
      <c r="I54" s="3" t="s">
        <v>288</v>
      </c>
      <c r="L54" s="3">
        <v>1000101</v>
      </c>
      <c r="M54" s="3" t="s">
        <v>293</v>
      </c>
      <c r="N54" s="3" t="s">
        <v>293</v>
      </c>
    </row>
    <row r="55" spans="2:14" x14ac:dyDescent="0.2">
      <c r="B55" s="3">
        <f t="shared" si="3"/>
        <v>50</v>
      </c>
      <c r="C55" s="6" t="s">
        <v>242</v>
      </c>
      <c r="D55" s="6" t="s">
        <v>256</v>
      </c>
      <c r="E55" s="39">
        <v>1</v>
      </c>
      <c r="F55" s="6" t="s">
        <v>242</v>
      </c>
      <c r="G55" s="3">
        <f t="shared" si="5"/>
        <v>2202</v>
      </c>
      <c r="H55" s="4" t="str">
        <f t="shared" si="6"/>
        <v>Y</v>
      </c>
      <c r="I55" s="3" t="s">
        <v>294</v>
      </c>
      <c r="L55" s="3">
        <v>2000101</v>
      </c>
      <c r="M55" s="3" t="s">
        <v>85</v>
      </c>
      <c r="N55" s="3" t="s">
        <v>85</v>
      </c>
    </row>
    <row r="56" spans="2:14" x14ac:dyDescent="0.2">
      <c r="B56" s="3">
        <f t="shared" si="3"/>
        <v>51</v>
      </c>
      <c r="C56" s="6" t="s">
        <v>295</v>
      </c>
      <c r="D56" s="6" t="s">
        <v>296</v>
      </c>
      <c r="E56" s="39">
        <v>0</v>
      </c>
      <c r="F56" s="6" t="s">
        <v>52</v>
      </c>
      <c r="G56" s="3">
        <f t="shared" si="5"/>
        <v>201</v>
      </c>
      <c r="H56" s="4" t="str">
        <f t="shared" si="6"/>
        <v>Y</v>
      </c>
      <c r="I56" s="3" t="s">
        <v>297</v>
      </c>
      <c r="L56" s="3">
        <v>3000101</v>
      </c>
      <c r="M56" s="3" t="s">
        <v>86</v>
      </c>
      <c r="N56" s="3" t="s">
        <v>86</v>
      </c>
    </row>
    <row r="57" spans="2:14" x14ac:dyDescent="0.2">
      <c r="B57" s="3">
        <f t="shared" si="3"/>
        <v>52</v>
      </c>
      <c r="C57" s="6" t="s">
        <v>443</v>
      </c>
      <c r="D57" s="6" t="s">
        <v>291</v>
      </c>
      <c r="E57" s="39">
        <v>0.3</v>
      </c>
      <c r="F57" s="6" t="s">
        <v>155</v>
      </c>
      <c r="G57" s="3">
        <f>IFERROR(INDEX($L$6:$L$115,MATCH(D57,$N$6:$N$115,0),1),"")</f>
        <v>110003</v>
      </c>
      <c r="H57" s="4" t="str">
        <f t="shared" ref="H57" si="7">IF(G57="","",IF(G57&gt;100000,"","Y"))</f>
        <v/>
      </c>
      <c r="I57" s="3" t="s">
        <v>292</v>
      </c>
      <c r="L57" s="3">
        <v>4000101</v>
      </c>
      <c r="M57" s="3" t="s">
        <v>87</v>
      </c>
      <c r="N57" s="3" t="s">
        <v>87</v>
      </c>
    </row>
    <row r="58" spans="2:14" x14ac:dyDescent="0.2">
      <c r="B58" s="3">
        <f t="shared" si="3"/>
        <v>53</v>
      </c>
      <c r="C58" s="6"/>
      <c r="D58" s="6"/>
      <c r="E58" s="39"/>
      <c r="F58" s="6"/>
      <c r="G58" s="3" t="str">
        <f t="shared" si="5"/>
        <v/>
      </c>
      <c r="H58" s="4" t="str">
        <f t="shared" si="6"/>
        <v/>
      </c>
      <c r="L58" s="3">
        <v>5000101</v>
      </c>
      <c r="M58" s="3" t="s">
        <v>298</v>
      </c>
      <c r="N58" s="3" t="s">
        <v>298</v>
      </c>
    </row>
    <row r="59" spans="2:14" x14ac:dyDescent="0.2">
      <c r="B59" s="3">
        <f t="shared" si="3"/>
        <v>54</v>
      </c>
      <c r="C59" s="6"/>
      <c r="D59" s="6"/>
      <c r="E59" s="39"/>
      <c r="F59" s="6"/>
      <c r="G59" s="3" t="str">
        <f t="shared" si="5"/>
        <v/>
      </c>
      <c r="H59" s="4" t="str">
        <f t="shared" si="6"/>
        <v/>
      </c>
      <c r="L59" s="3">
        <v>6000101</v>
      </c>
      <c r="M59" s="3" t="s">
        <v>299</v>
      </c>
      <c r="N59" s="3" t="s">
        <v>299</v>
      </c>
    </row>
    <row r="60" spans="2:14" x14ac:dyDescent="0.2">
      <c r="B60" s="3">
        <f t="shared" si="3"/>
        <v>55</v>
      </c>
      <c r="C60" s="6"/>
      <c r="D60" s="6"/>
      <c r="E60" s="39"/>
      <c r="F60" s="6"/>
      <c r="G60" s="3" t="str">
        <f t="shared" si="5"/>
        <v/>
      </c>
      <c r="H60" s="4" t="str">
        <f t="shared" si="6"/>
        <v/>
      </c>
      <c r="L60" s="3">
        <v>7000101</v>
      </c>
      <c r="M60" s="3" t="s">
        <v>300</v>
      </c>
      <c r="N60" s="3" t="s">
        <v>300</v>
      </c>
    </row>
    <row r="61" spans="2:14" x14ac:dyDescent="0.2">
      <c r="B61" s="3">
        <f t="shared" si="3"/>
        <v>56</v>
      </c>
      <c r="C61" s="6"/>
      <c r="D61" s="6"/>
      <c r="E61" s="39"/>
      <c r="F61" s="6"/>
      <c r="G61" s="3" t="str">
        <f t="shared" si="5"/>
        <v/>
      </c>
      <c r="H61" s="4" t="str">
        <f t="shared" si="6"/>
        <v/>
      </c>
      <c r="L61" s="3">
        <v>8000101</v>
      </c>
      <c r="M61" s="3" t="s">
        <v>301</v>
      </c>
      <c r="N61" s="3" t="s">
        <v>301</v>
      </c>
    </row>
    <row r="62" spans="2:14" x14ac:dyDescent="0.2">
      <c r="B62" s="3">
        <f t="shared" si="3"/>
        <v>57</v>
      </c>
      <c r="C62" s="6"/>
      <c r="D62" s="6"/>
      <c r="E62" s="39"/>
      <c r="F62" s="6"/>
      <c r="G62" s="3" t="str">
        <f t="shared" si="5"/>
        <v/>
      </c>
      <c r="H62" s="4" t="str">
        <f t="shared" si="6"/>
        <v/>
      </c>
      <c r="L62" s="3">
        <v>9000101</v>
      </c>
      <c r="M62" s="3" t="s">
        <v>302</v>
      </c>
      <c r="N62" s="3" t="s">
        <v>302</v>
      </c>
    </row>
    <row r="63" spans="2:14" x14ac:dyDescent="0.2">
      <c r="B63" s="3">
        <f t="shared" si="3"/>
        <v>58</v>
      </c>
      <c r="C63" s="6"/>
      <c r="D63" s="6"/>
      <c r="E63" s="39"/>
      <c r="F63" s="6"/>
      <c r="G63" s="3" t="str">
        <f t="shared" si="5"/>
        <v/>
      </c>
      <c r="H63" s="4" t="str">
        <f t="shared" si="6"/>
        <v/>
      </c>
      <c r="L63" s="3">
        <v>100001</v>
      </c>
      <c r="M63" s="3" t="s">
        <v>93</v>
      </c>
      <c r="N63" s="3" t="s">
        <v>93</v>
      </c>
    </row>
    <row r="64" spans="2:14" x14ac:dyDescent="0.2">
      <c r="B64" s="3">
        <f t="shared" si="3"/>
        <v>59</v>
      </c>
      <c r="C64" s="6"/>
      <c r="D64" s="6"/>
      <c r="E64" s="39"/>
      <c r="F64" s="6"/>
      <c r="G64" s="3" t="str">
        <f t="shared" si="5"/>
        <v/>
      </c>
      <c r="H64" s="4" t="str">
        <f t="shared" si="6"/>
        <v/>
      </c>
      <c r="L64" s="3">
        <v>110001</v>
      </c>
      <c r="M64" s="3" t="s">
        <v>94</v>
      </c>
      <c r="N64" s="3" t="s">
        <v>94</v>
      </c>
    </row>
    <row r="65" spans="2:14" x14ac:dyDescent="0.2">
      <c r="B65" s="3">
        <f t="shared" si="3"/>
        <v>60</v>
      </c>
      <c r="C65" s="6"/>
      <c r="D65" s="6"/>
      <c r="E65" s="39"/>
      <c r="F65" s="6"/>
      <c r="G65" s="3" t="str">
        <f t="shared" si="5"/>
        <v/>
      </c>
      <c r="H65" s="4" t="str">
        <f t="shared" si="6"/>
        <v/>
      </c>
      <c r="L65" s="3">
        <v>110002</v>
      </c>
      <c r="M65" s="3" t="s">
        <v>96</v>
      </c>
      <c r="N65" s="3" t="s">
        <v>96</v>
      </c>
    </row>
    <row r="66" spans="2:14" x14ac:dyDescent="0.2">
      <c r="G66" s="3" t="str">
        <f t="shared" si="5"/>
        <v/>
      </c>
      <c r="H66" s="4" t="str">
        <f t="shared" si="6"/>
        <v/>
      </c>
      <c r="L66" s="3">
        <v>110003</v>
      </c>
      <c r="M66" s="3" t="s">
        <v>98</v>
      </c>
      <c r="N66" s="3" t="s">
        <v>98</v>
      </c>
    </row>
    <row r="67" spans="2:14" x14ac:dyDescent="0.2">
      <c r="G67" s="3" t="str">
        <f t="shared" si="5"/>
        <v/>
      </c>
      <c r="H67" s="4" t="str">
        <f t="shared" si="6"/>
        <v/>
      </c>
      <c r="L67" s="3">
        <v>110004</v>
      </c>
      <c r="M67" s="3" t="s">
        <v>100</v>
      </c>
      <c r="N67" s="3" t="s">
        <v>100</v>
      </c>
    </row>
    <row r="68" spans="2:14" x14ac:dyDescent="0.2">
      <c r="G68" s="3" t="str">
        <f t="shared" si="5"/>
        <v/>
      </c>
      <c r="H68" s="4" t="str">
        <f t="shared" si="6"/>
        <v/>
      </c>
      <c r="L68" s="3">
        <v>110005</v>
      </c>
      <c r="M68" s="3" t="s">
        <v>102</v>
      </c>
      <c r="N68" s="3" t="s">
        <v>102</v>
      </c>
    </row>
    <row r="69" spans="2:14" x14ac:dyDescent="0.2">
      <c r="G69" s="3" t="str">
        <f t="shared" si="5"/>
        <v/>
      </c>
      <c r="H69" s="4" t="str">
        <f t="shared" si="6"/>
        <v/>
      </c>
      <c r="L69" s="3">
        <v>110006</v>
      </c>
      <c r="M69" s="3" t="s">
        <v>104</v>
      </c>
      <c r="N69" s="3" t="s">
        <v>104</v>
      </c>
    </row>
    <row r="70" spans="2:14" x14ac:dyDescent="0.2">
      <c r="G70" s="3" t="str">
        <f t="shared" ref="G70:G101" si="8">IFERROR(INDEX($L$6:$L$115,MATCH(D70,$N$6:$N$115,0),1),"")</f>
        <v/>
      </c>
      <c r="H70" s="4" t="str">
        <f t="shared" ref="H70:H101" si="9">IF(G70="","",IF(G70&gt;100000,"","Y"))</f>
        <v/>
      </c>
      <c r="L70" s="3">
        <v>110007</v>
      </c>
      <c r="M70" s="3" t="s">
        <v>106</v>
      </c>
      <c r="N70" s="3" t="s">
        <v>106</v>
      </c>
    </row>
    <row r="71" spans="2:14" x14ac:dyDescent="0.2">
      <c r="G71" s="3" t="str">
        <f t="shared" si="8"/>
        <v/>
      </c>
      <c r="H71" s="4" t="str">
        <f t="shared" si="9"/>
        <v/>
      </c>
      <c r="L71" s="3">
        <v>110008</v>
      </c>
      <c r="M71" s="3" t="s">
        <v>108</v>
      </c>
      <c r="N71" s="3" t="s">
        <v>108</v>
      </c>
    </row>
    <row r="72" spans="2:14" x14ac:dyDescent="0.2">
      <c r="G72" s="3" t="str">
        <f t="shared" si="8"/>
        <v/>
      </c>
      <c r="H72" s="4" t="str">
        <f t="shared" si="9"/>
        <v/>
      </c>
      <c r="L72" s="3">
        <v>111111</v>
      </c>
      <c r="M72" s="3" t="s">
        <v>303</v>
      </c>
      <c r="N72" s="3" t="s">
        <v>303</v>
      </c>
    </row>
    <row r="73" spans="2:14" x14ac:dyDescent="0.2">
      <c r="G73" s="3" t="str">
        <f t="shared" si="8"/>
        <v/>
      </c>
      <c r="H73" s="4" t="str">
        <f t="shared" si="9"/>
        <v/>
      </c>
      <c r="L73" s="3">
        <v>120001</v>
      </c>
      <c r="M73" s="3" t="s">
        <v>110</v>
      </c>
      <c r="N73" s="3" t="s">
        <v>110</v>
      </c>
    </row>
    <row r="74" spans="2:14" x14ac:dyDescent="0.2">
      <c r="G74" s="3" t="str">
        <f t="shared" si="8"/>
        <v/>
      </c>
      <c r="H74" s="4" t="str">
        <f t="shared" si="9"/>
        <v/>
      </c>
      <c r="L74" s="3">
        <v>130001</v>
      </c>
      <c r="M74" s="3" t="s">
        <v>111</v>
      </c>
      <c r="N74" s="3" t="s">
        <v>111</v>
      </c>
    </row>
    <row r="75" spans="2:14" x14ac:dyDescent="0.2">
      <c r="G75" s="3" t="str">
        <f t="shared" si="8"/>
        <v/>
      </c>
      <c r="H75" s="4" t="str">
        <f t="shared" si="9"/>
        <v/>
      </c>
      <c r="L75" s="3">
        <v>140001</v>
      </c>
      <c r="M75" s="3" t="s">
        <v>112</v>
      </c>
      <c r="N75" s="3" t="s">
        <v>112</v>
      </c>
    </row>
    <row r="76" spans="2:14" x14ac:dyDescent="0.2">
      <c r="G76" s="3" t="str">
        <f t="shared" si="8"/>
        <v/>
      </c>
      <c r="H76" s="4" t="str">
        <f t="shared" si="9"/>
        <v/>
      </c>
      <c r="L76" s="3">
        <v>150001</v>
      </c>
      <c r="M76" s="3" t="s">
        <v>113</v>
      </c>
      <c r="N76" s="3" t="s">
        <v>113</v>
      </c>
    </row>
    <row r="77" spans="2:14" x14ac:dyDescent="0.2">
      <c r="G77" s="3" t="str">
        <f t="shared" si="8"/>
        <v/>
      </c>
      <c r="H77" s="4" t="str">
        <f t="shared" si="9"/>
        <v/>
      </c>
    </row>
    <row r="78" spans="2:14" x14ac:dyDescent="0.2">
      <c r="G78" s="3" t="str">
        <f t="shared" si="8"/>
        <v/>
      </c>
      <c r="H78" s="4" t="str">
        <f t="shared" si="9"/>
        <v/>
      </c>
    </row>
    <row r="79" spans="2:14" x14ac:dyDescent="0.2">
      <c r="G79" s="3" t="str">
        <f t="shared" si="8"/>
        <v/>
      </c>
      <c r="H79" s="4" t="str">
        <f t="shared" si="9"/>
        <v/>
      </c>
    </row>
    <row r="80" spans="2:14" x14ac:dyDescent="0.2">
      <c r="G80" s="3" t="str">
        <f t="shared" si="8"/>
        <v/>
      </c>
      <c r="H80" s="4" t="str">
        <f t="shared" si="9"/>
        <v/>
      </c>
    </row>
    <row r="81" spans="7:8" x14ac:dyDescent="0.2">
      <c r="G81" s="3" t="str">
        <f t="shared" si="8"/>
        <v/>
      </c>
      <c r="H81" s="4" t="str">
        <f t="shared" si="9"/>
        <v/>
      </c>
    </row>
    <row r="82" spans="7:8" x14ac:dyDescent="0.2">
      <c r="G82" s="3" t="str">
        <f t="shared" si="8"/>
        <v/>
      </c>
      <c r="H82" s="4" t="str">
        <f t="shared" si="9"/>
        <v/>
      </c>
    </row>
    <row r="83" spans="7:8" x14ac:dyDescent="0.2">
      <c r="G83" s="3" t="str">
        <f t="shared" si="8"/>
        <v/>
      </c>
      <c r="H83" s="4" t="str">
        <f t="shared" si="9"/>
        <v/>
      </c>
    </row>
    <row r="84" spans="7:8" x14ac:dyDescent="0.2">
      <c r="G84" s="3" t="str">
        <f t="shared" si="8"/>
        <v/>
      </c>
      <c r="H84" s="4" t="str">
        <f t="shared" si="9"/>
        <v/>
      </c>
    </row>
    <row r="85" spans="7:8" x14ac:dyDescent="0.2">
      <c r="G85" s="3" t="str">
        <f t="shared" si="8"/>
        <v/>
      </c>
      <c r="H85" s="4" t="str">
        <f t="shared" si="9"/>
        <v/>
      </c>
    </row>
    <row r="86" spans="7:8" x14ac:dyDescent="0.2">
      <c r="G86" s="3" t="str">
        <f t="shared" si="8"/>
        <v/>
      </c>
      <c r="H86" s="4" t="str">
        <f t="shared" si="9"/>
        <v/>
      </c>
    </row>
    <row r="87" spans="7:8" x14ac:dyDescent="0.2">
      <c r="G87" s="3" t="str">
        <f t="shared" si="8"/>
        <v/>
      </c>
      <c r="H87" s="4" t="str">
        <f t="shared" si="9"/>
        <v/>
      </c>
    </row>
    <row r="88" spans="7:8" x14ac:dyDescent="0.2">
      <c r="G88" s="3" t="str">
        <f t="shared" si="8"/>
        <v/>
      </c>
      <c r="H88" s="4" t="str">
        <f t="shared" si="9"/>
        <v/>
      </c>
    </row>
    <row r="89" spans="7:8" x14ac:dyDescent="0.2">
      <c r="G89" s="3" t="str">
        <f t="shared" si="8"/>
        <v/>
      </c>
      <c r="H89" s="4" t="str">
        <f t="shared" si="9"/>
        <v/>
      </c>
    </row>
    <row r="90" spans="7:8" x14ac:dyDescent="0.2">
      <c r="G90" s="3" t="str">
        <f t="shared" si="8"/>
        <v/>
      </c>
      <c r="H90" s="4" t="str">
        <f t="shared" si="9"/>
        <v/>
      </c>
    </row>
    <row r="91" spans="7:8" x14ac:dyDescent="0.2">
      <c r="G91" s="3" t="str">
        <f t="shared" si="8"/>
        <v/>
      </c>
      <c r="H91" s="4" t="str">
        <f t="shared" si="9"/>
        <v/>
      </c>
    </row>
    <row r="92" spans="7:8" x14ac:dyDescent="0.2">
      <c r="G92" s="3" t="str">
        <f t="shared" si="8"/>
        <v/>
      </c>
      <c r="H92" s="4" t="str">
        <f t="shared" si="9"/>
        <v/>
      </c>
    </row>
    <row r="93" spans="7:8" x14ac:dyDescent="0.2">
      <c r="G93" s="3" t="str">
        <f t="shared" si="8"/>
        <v/>
      </c>
      <c r="H93" s="4" t="str">
        <f t="shared" si="9"/>
        <v/>
      </c>
    </row>
    <row r="94" spans="7:8" x14ac:dyDescent="0.2">
      <c r="G94" s="3" t="str">
        <f t="shared" si="8"/>
        <v/>
      </c>
      <c r="H94" s="4" t="str">
        <f t="shared" si="9"/>
        <v/>
      </c>
    </row>
    <row r="95" spans="7:8" x14ac:dyDescent="0.2">
      <c r="G95" s="3" t="str">
        <f t="shared" si="8"/>
        <v/>
      </c>
      <c r="H95" s="4" t="str">
        <f t="shared" si="9"/>
        <v/>
      </c>
    </row>
    <row r="96" spans="7:8" x14ac:dyDescent="0.2">
      <c r="G96" s="3" t="str">
        <f t="shared" si="8"/>
        <v/>
      </c>
      <c r="H96" s="4" t="str">
        <f t="shared" si="9"/>
        <v/>
      </c>
    </row>
    <row r="97" spans="7:8" x14ac:dyDescent="0.2">
      <c r="G97" s="3" t="str">
        <f t="shared" si="8"/>
        <v/>
      </c>
      <c r="H97" s="4" t="str">
        <f t="shared" si="9"/>
        <v/>
      </c>
    </row>
    <row r="98" spans="7:8" x14ac:dyDescent="0.2">
      <c r="G98" s="3" t="str">
        <f t="shared" si="8"/>
        <v/>
      </c>
      <c r="H98" s="4" t="str">
        <f t="shared" si="9"/>
        <v/>
      </c>
    </row>
    <row r="99" spans="7:8" x14ac:dyDescent="0.2">
      <c r="G99" s="3" t="str">
        <f t="shared" si="8"/>
        <v/>
      </c>
      <c r="H99" s="4" t="str">
        <f t="shared" si="9"/>
        <v/>
      </c>
    </row>
    <row r="100" spans="7:8" x14ac:dyDescent="0.2">
      <c r="G100" s="3" t="str">
        <f t="shared" si="8"/>
        <v/>
      </c>
      <c r="H100" s="4" t="str">
        <f t="shared" si="9"/>
        <v/>
      </c>
    </row>
    <row r="101" spans="7:8" x14ac:dyDescent="0.2">
      <c r="G101" s="3" t="str">
        <f t="shared" si="8"/>
        <v/>
      </c>
      <c r="H101" s="4" t="str">
        <f t="shared" si="9"/>
        <v/>
      </c>
    </row>
    <row r="102" spans="7:8" x14ac:dyDescent="0.2">
      <c r="G102" s="3" t="str">
        <f t="shared" ref="G102:G114" si="10">IFERROR(INDEX($L$6:$L$115,MATCH(D102,$N$6:$N$115,0),1),"")</f>
        <v/>
      </c>
      <c r="H102" s="4" t="str">
        <f t="shared" ref="H102:H113" si="11">IF(G102="","",IF(G102&gt;100000,"","Y"))</f>
        <v/>
      </c>
    </row>
    <row r="103" spans="7:8" x14ac:dyDescent="0.2">
      <c r="G103" s="3" t="str">
        <f t="shared" si="10"/>
        <v/>
      </c>
      <c r="H103" s="4" t="str">
        <f t="shared" si="11"/>
        <v/>
      </c>
    </row>
    <row r="104" spans="7:8" x14ac:dyDescent="0.2">
      <c r="G104" s="3" t="str">
        <f t="shared" si="10"/>
        <v/>
      </c>
      <c r="H104" s="4" t="str">
        <f t="shared" si="11"/>
        <v/>
      </c>
    </row>
    <row r="105" spans="7:8" x14ac:dyDescent="0.2">
      <c r="G105" s="3" t="str">
        <f t="shared" si="10"/>
        <v/>
      </c>
      <c r="H105" s="4" t="str">
        <f t="shared" si="11"/>
        <v/>
      </c>
    </row>
    <row r="106" spans="7:8" x14ac:dyDescent="0.2">
      <c r="G106" s="3" t="str">
        <f t="shared" si="10"/>
        <v/>
      </c>
      <c r="H106" s="4" t="str">
        <f t="shared" si="11"/>
        <v/>
      </c>
    </row>
    <row r="107" spans="7:8" x14ac:dyDescent="0.2">
      <c r="G107" s="3" t="str">
        <f t="shared" si="10"/>
        <v/>
      </c>
      <c r="H107" s="4" t="str">
        <f t="shared" si="11"/>
        <v/>
      </c>
    </row>
    <row r="108" spans="7:8" x14ac:dyDescent="0.2">
      <c r="G108" s="3" t="str">
        <f t="shared" si="10"/>
        <v/>
      </c>
      <c r="H108" s="4" t="str">
        <f t="shared" si="11"/>
        <v/>
      </c>
    </row>
    <row r="109" spans="7:8" x14ac:dyDescent="0.2">
      <c r="G109" s="3" t="str">
        <f t="shared" si="10"/>
        <v/>
      </c>
      <c r="H109" s="4" t="str">
        <f t="shared" si="11"/>
        <v/>
      </c>
    </row>
    <row r="110" spans="7:8" x14ac:dyDescent="0.2">
      <c r="G110" s="3" t="str">
        <f t="shared" si="10"/>
        <v/>
      </c>
      <c r="H110" s="4" t="str">
        <f t="shared" si="11"/>
        <v/>
      </c>
    </row>
    <row r="111" spans="7:8" x14ac:dyDescent="0.2">
      <c r="G111" s="3" t="str">
        <f t="shared" si="10"/>
        <v/>
      </c>
      <c r="H111" s="4" t="str">
        <f t="shared" si="11"/>
        <v/>
      </c>
    </row>
    <row r="112" spans="7:8" x14ac:dyDescent="0.2">
      <c r="G112" s="3" t="str">
        <f t="shared" si="10"/>
        <v/>
      </c>
      <c r="H112" s="4" t="str">
        <f t="shared" si="11"/>
        <v/>
      </c>
    </row>
    <row r="113" spans="2:8" x14ac:dyDescent="0.2">
      <c r="B113" s="3">
        <f>B52+1</f>
        <v>48</v>
      </c>
      <c r="G113" s="3" t="str">
        <f t="shared" si="10"/>
        <v/>
      </c>
      <c r="H113" s="4" t="str">
        <f t="shared" si="11"/>
        <v/>
      </c>
    </row>
    <row r="114" spans="2:8" s="40" customFormat="1" x14ac:dyDescent="0.2">
      <c r="B114" s="40">
        <f t="shared" si="3"/>
        <v>49</v>
      </c>
      <c r="G114" s="40" t="str">
        <f t="shared" si="10"/>
        <v/>
      </c>
    </row>
  </sheetData>
  <phoneticPr fontId="4"/>
  <pageMargins left="0.39370078740157483" right="0.39370078740157483" top="0.78740157480314965" bottom="0.39370078740157483" header="0.19685039370078741" footer="0"/>
  <pageSetup paperSize="9" scale="53" orientation="portrait" verticalDpi="0" r:id="rId1"/>
  <headerFooter alignWithMargins="0">
    <oddHeader>&amp;L&amp;G</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9AB5D-82FD-4052-8B78-C3A47A48A1E6}">
  <dimension ref="A1:AA58"/>
  <sheetViews>
    <sheetView workbookViewId="0"/>
  </sheetViews>
  <sheetFormatPr defaultColWidth="8.90625" defaultRowHeight="13" x14ac:dyDescent="0.2"/>
  <cols>
    <col min="1" max="1" width="8.90625" style="3"/>
    <col min="2" max="2" width="41.90625" style="3" bestFit="1" customWidth="1"/>
    <col min="3" max="3" width="41.90625" style="3" customWidth="1"/>
    <col min="4" max="5" width="14.453125" style="3" customWidth="1"/>
    <col min="6" max="9" width="9" style="3" bestFit="1" customWidth="1"/>
    <col min="10" max="10" width="9.453125" style="3" bestFit="1" customWidth="1"/>
    <col min="11" max="16384" width="8.90625" style="3"/>
  </cols>
  <sheetData>
    <row r="1" spans="1:26" x14ac:dyDescent="0.2">
      <c r="A1" s="11" t="s">
        <v>304</v>
      </c>
      <c r="J1" s="38">
        <v>45814</v>
      </c>
      <c r="K1" s="3" t="s">
        <v>3</v>
      </c>
      <c r="M1" s="3" t="s">
        <v>305</v>
      </c>
      <c r="R1" s="3" t="s">
        <v>306</v>
      </c>
      <c r="W1" s="3" t="s">
        <v>307</v>
      </c>
    </row>
    <row r="2" spans="1:26" x14ac:dyDescent="0.2">
      <c r="M2" s="4" t="s">
        <v>215</v>
      </c>
      <c r="N2" s="4" t="s">
        <v>308</v>
      </c>
      <c r="P2" s="4" t="s">
        <v>216</v>
      </c>
      <c r="R2" s="4" t="s">
        <v>215</v>
      </c>
      <c r="S2" s="4" t="s">
        <v>308</v>
      </c>
      <c r="U2" s="4" t="s">
        <v>216</v>
      </c>
      <c r="W2" s="4" t="s">
        <v>215</v>
      </c>
      <c r="X2" s="4" t="s">
        <v>308</v>
      </c>
      <c r="Z2" s="4" t="s">
        <v>216</v>
      </c>
    </row>
    <row r="3" spans="1:26" x14ac:dyDescent="0.2">
      <c r="A3" s="41" t="s">
        <v>309</v>
      </c>
      <c r="M3" s="6">
        <v>1</v>
      </c>
      <c r="N3" s="3" t="s">
        <v>310</v>
      </c>
      <c r="O3" s="3" t="s">
        <v>311</v>
      </c>
      <c r="P3" s="5">
        <v>0.2</v>
      </c>
      <c r="R3" s="6">
        <v>1</v>
      </c>
      <c r="S3" s="3" t="s">
        <v>310</v>
      </c>
      <c r="T3" s="3" t="s">
        <v>311</v>
      </c>
      <c r="U3" s="5">
        <v>0.2</v>
      </c>
      <c r="W3" s="6">
        <v>1</v>
      </c>
      <c r="X3" s="3" t="s">
        <v>310</v>
      </c>
      <c r="Y3" s="3" t="s">
        <v>311</v>
      </c>
      <c r="Z3" s="5">
        <v>0.2</v>
      </c>
    </row>
    <row r="4" spans="1:26" x14ac:dyDescent="0.2">
      <c r="B4" s="9" t="s">
        <v>312</v>
      </c>
      <c r="C4" s="9" t="s">
        <v>313</v>
      </c>
      <c r="D4" s="9" t="s">
        <v>216</v>
      </c>
      <c r="E4" s="9" t="s">
        <v>314</v>
      </c>
      <c r="F4" s="9" t="s">
        <v>315</v>
      </c>
      <c r="G4" s="9" t="s">
        <v>316</v>
      </c>
      <c r="H4" s="9" t="s">
        <v>317</v>
      </c>
      <c r="I4" s="9" t="s">
        <v>318</v>
      </c>
      <c r="J4" s="9" t="s">
        <v>319</v>
      </c>
      <c r="M4" s="3">
        <f>M3+1</f>
        <v>2</v>
      </c>
      <c r="N4" s="3" t="s">
        <v>320</v>
      </c>
      <c r="O4" s="3" t="s">
        <v>321</v>
      </c>
      <c r="P4" s="5">
        <v>0.2</v>
      </c>
      <c r="R4" s="3">
        <f>R3+1</f>
        <v>2</v>
      </c>
      <c r="S4" s="3" t="s">
        <v>320</v>
      </c>
      <c r="T4" s="3" t="s">
        <v>321</v>
      </c>
      <c r="U4" s="5">
        <v>0.2</v>
      </c>
      <c r="W4" s="3">
        <f>W3+1</f>
        <v>2</v>
      </c>
      <c r="X4" s="3" t="s">
        <v>320</v>
      </c>
      <c r="Y4" s="3" t="s">
        <v>321</v>
      </c>
      <c r="Z4" s="5">
        <v>0.2</v>
      </c>
    </row>
    <row r="5" spans="1:26" x14ac:dyDescent="0.2">
      <c r="B5" s="13" t="s">
        <v>322</v>
      </c>
      <c r="C5" s="13" t="s">
        <v>14</v>
      </c>
      <c r="D5" s="14">
        <v>0</v>
      </c>
      <c r="E5" s="12"/>
      <c r="F5" s="12"/>
      <c r="G5" s="12"/>
      <c r="H5" s="12"/>
      <c r="I5" s="12"/>
      <c r="J5" s="12"/>
      <c r="M5" s="3">
        <f t="shared" ref="M5:M23" si="0">M4+1</f>
        <v>3</v>
      </c>
      <c r="N5" s="3" t="s">
        <v>323</v>
      </c>
      <c r="O5" s="3" t="s">
        <v>324</v>
      </c>
      <c r="P5" s="5">
        <v>0.2</v>
      </c>
      <c r="R5" s="3">
        <f t="shared" ref="R5:R23" si="1">R4+1</f>
        <v>3</v>
      </c>
      <c r="S5" s="3" t="s">
        <v>323</v>
      </c>
      <c r="T5" s="3" t="s">
        <v>324</v>
      </c>
      <c r="U5" s="5">
        <v>0.2</v>
      </c>
      <c r="W5" s="3">
        <f t="shared" ref="W5:W27" si="2">W4+1</f>
        <v>3</v>
      </c>
      <c r="X5" s="3" t="s">
        <v>323</v>
      </c>
      <c r="Y5" s="3" t="s">
        <v>324</v>
      </c>
      <c r="Z5" s="5">
        <v>0.2</v>
      </c>
    </row>
    <row r="6" spans="1:26" x14ac:dyDescent="0.2">
      <c r="B6" s="6" t="s">
        <v>325</v>
      </c>
      <c r="C6" s="6" t="s">
        <v>225</v>
      </c>
      <c r="D6" s="5">
        <f>INDEX($P$3:$P$23,MATCH(E6,$N$3:$N$23,0),1)</f>
        <v>0.2</v>
      </c>
      <c r="E6" s="7" t="str" cm="1">
        <f t="array" ref="E6">INDEX($N$3:$N$23,SMALL($F7:$J7,2),1)</f>
        <v>AA</v>
      </c>
      <c r="F6" s="8" t="s">
        <v>326</v>
      </c>
      <c r="G6" s="8" t="s">
        <v>327</v>
      </c>
      <c r="H6" s="8" t="s">
        <v>327</v>
      </c>
      <c r="I6" s="8" t="s">
        <v>328</v>
      </c>
      <c r="J6" s="8" t="s">
        <v>328</v>
      </c>
      <c r="M6" s="3">
        <f t="shared" si="0"/>
        <v>4</v>
      </c>
      <c r="N6" s="3" t="s">
        <v>329</v>
      </c>
      <c r="O6" s="3" t="s">
        <v>330</v>
      </c>
      <c r="P6" s="5">
        <v>0.2</v>
      </c>
      <c r="R6" s="3">
        <f t="shared" si="1"/>
        <v>4</v>
      </c>
      <c r="S6" s="3" t="s">
        <v>329</v>
      </c>
      <c r="T6" s="3" t="s">
        <v>330</v>
      </c>
      <c r="U6" s="5">
        <v>0.2</v>
      </c>
      <c r="W6" s="3">
        <f t="shared" si="2"/>
        <v>4</v>
      </c>
      <c r="X6" s="3" t="s">
        <v>329</v>
      </c>
      <c r="Y6" s="3" t="s">
        <v>330</v>
      </c>
      <c r="Z6" s="5">
        <v>0.2</v>
      </c>
    </row>
    <row r="7" spans="1:26" x14ac:dyDescent="0.2">
      <c r="B7" s="10"/>
      <c r="C7" s="10"/>
      <c r="D7" s="10"/>
      <c r="E7" s="10"/>
      <c r="F7" s="10">
        <f>IFERROR(INDEX($M$3:$M$23,MATCH(F6,$O$3:$O$23,0),1),"")</f>
        <v>5</v>
      </c>
      <c r="G7" s="10">
        <f>IFERROR(INDEX($M$3:$M$23,MATCH(G6,$N$3:$N$23,0),1),"")</f>
        <v>6</v>
      </c>
      <c r="H7" s="10">
        <f>IFERROR(INDEX($M$3:$M$23,MATCH(H6,$N$3:$N$23,0),1),"")</f>
        <v>6</v>
      </c>
      <c r="I7" s="10">
        <f>IFERROR(INDEX($M$3:$M$23,MATCH(I6,$N$3:$N$23,0),1),"")</f>
        <v>3</v>
      </c>
      <c r="J7" s="10">
        <f>IFERROR(INDEX($M$3:$M$23,MATCH(J6,$N$3:$N$23,0),1),"")</f>
        <v>3</v>
      </c>
      <c r="M7" s="3">
        <f t="shared" si="0"/>
        <v>5</v>
      </c>
      <c r="N7" s="3" t="s">
        <v>331</v>
      </c>
      <c r="O7" s="3" t="s">
        <v>326</v>
      </c>
      <c r="P7" s="5">
        <v>0.2</v>
      </c>
      <c r="R7" s="3">
        <f t="shared" si="1"/>
        <v>5</v>
      </c>
      <c r="S7" s="3" t="s">
        <v>331</v>
      </c>
      <c r="T7" s="3" t="s">
        <v>326</v>
      </c>
      <c r="U7" s="5">
        <v>0.3</v>
      </c>
      <c r="W7" s="3">
        <f t="shared" si="2"/>
        <v>5</v>
      </c>
      <c r="X7" s="3" t="s">
        <v>331</v>
      </c>
      <c r="Y7" s="3" t="s">
        <v>326</v>
      </c>
      <c r="Z7" s="5">
        <v>0.5</v>
      </c>
    </row>
    <row r="8" spans="1:26" x14ac:dyDescent="0.2">
      <c r="B8" s="6" t="s">
        <v>332</v>
      </c>
      <c r="C8" s="6" t="s">
        <v>225</v>
      </c>
      <c r="D8" s="5">
        <f>INDEX($P$3:$P$23,MATCH(E8,$N$3:$N$23,0),1)</f>
        <v>0.2</v>
      </c>
      <c r="E8" s="7" t="str" cm="1">
        <f t="array" ref="E8">INDEX($N$3:$N$23,SMALL($F9:$J9,2),1)</f>
        <v>AA</v>
      </c>
      <c r="F8" s="8" t="s">
        <v>333</v>
      </c>
      <c r="G8" s="8" t="s">
        <v>334</v>
      </c>
      <c r="H8" s="8" t="s">
        <v>334</v>
      </c>
      <c r="I8" s="8" t="s">
        <v>323</v>
      </c>
      <c r="J8" s="8" t="s">
        <v>323</v>
      </c>
      <c r="M8" s="3">
        <f t="shared" si="0"/>
        <v>6</v>
      </c>
      <c r="N8" s="3" t="s">
        <v>334</v>
      </c>
      <c r="O8" s="3" t="s">
        <v>335</v>
      </c>
      <c r="P8" s="5">
        <v>0.2</v>
      </c>
      <c r="R8" s="3">
        <f t="shared" si="1"/>
        <v>6</v>
      </c>
      <c r="S8" s="3" t="s">
        <v>334</v>
      </c>
      <c r="T8" s="3" t="s">
        <v>335</v>
      </c>
      <c r="U8" s="5">
        <v>0.3</v>
      </c>
      <c r="W8" s="3">
        <f t="shared" si="2"/>
        <v>6</v>
      </c>
      <c r="X8" s="3" t="s">
        <v>334</v>
      </c>
      <c r="Y8" s="3" t="s">
        <v>335</v>
      </c>
      <c r="Z8" s="5">
        <v>0.5</v>
      </c>
    </row>
    <row r="9" spans="1:26" x14ac:dyDescent="0.2">
      <c r="B9" s="10"/>
      <c r="C9" s="10"/>
      <c r="D9" s="10"/>
      <c r="E9" s="10"/>
      <c r="F9" s="10">
        <f>IFERROR(INDEX($M$3:$M$23,MATCH(F8,$O$3:$O$23,0),1),"")</f>
        <v>5</v>
      </c>
      <c r="G9" s="10">
        <f>IFERROR(INDEX($M$3:$M$23,MATCH(G8,$N$3:$N$23,0),1),"")</f>
        <v>6</v>
      </c>
      <c r="H9" s="10">
        <f>IFERROR(INDEX($M$3:$M$23,MATCH(H8,$N$3:$N$23,0),1),"")</f>
        <v>6</v>
      </c>
      <c r="I9" s="10">
        <f>IFERROR(INDEX($M$3:$M$23,MATCH(I8,$N$3:$N$23,0),1),"")</f>
        <v>3</v>
      </c>
      <c r="J9" s="10">
        <f>IFERROR(INDEX($M$3:$M$23,MATCH(J8,$N$3:$N$23,0),1),"")</f>
        <v>3</v>
      </c>
      <c r="M9" s="3">
        <f t="shared" si="0"/>
        <v>7</v>
      </c>
      <c r="N9" s="3" t="s">
        <v>336</v>
      </c>
      <c r="O9" s="3" t="s">
        <v>337</v>
      </c>
      <c r="P9" s="5">
        <v>0.2</v>
      </c>
      <c r="R9" s="3">
        <f t="shared" si="1"/>
        <v>7</v>
      </c>
      <c r="S9" s="3" t="s">
        <v>336</v>
      </c>
      <c r="T9" s="3" t="s">
        <v>337</v>
      </c>
      <c r="U9" s="5">
        <v>0.3</v>
      </c>
      <c r="W9" s="3">
        <f t="shared" si="2"/>
        <v>7</v>
      </c>
      <c r="X9" s="3" t="s">
        <v>336</v>
      </c>
      <c r="Y9" s="3" t="s">
        <v>337</v>
      </c>
      <c r="Z9" s="5">
        <v>0.5</v>
      </c>
    </row>
    <row r="10" spans="1:26" x14ac:dyDescent="0.2">
      <c r="B10" s="6" t="s">
        <v>338</v>
      </c>
      <c r="C10" s="6" t="s">
        <v>225</v>
      </c>
      <c r="D10" s="5">
        <f>INDEX($P$3:$P$23,MATCH(E10,$N$3:$N$23,0),1)</f>
        <v>0.2</v>
      </c>
      <c r="E10" s="7" t="str" cm="1">
        <f t="array" ref="E10">INDEX($N$3:$N$23,SMALL($F11:$J11,2),1)</f>
        <v>AA</v>
      </c>
      <c r="F10" s="8" t="s">
        <v>326</v>
      </c>
      <c r="G10" s="8" t="s">
        <v>327</v>
      </c>
      <c r="H10" s="8" t="s">
        <v>327</v>
      </c>
      <c r="I10" s="8" t="s">
        <v>328</v>
      </c>
      <c r="J10" s="8" t="s">
        <v>328</v>
      </c>
      <c r="M10" s="3">
        <f t="shared" si="0"/>
        <v>8</v>
      </c>
      <c r="N10" s="3" t="s">
        <v>339</v>
      </c>
      <c r="O10" s="3" t="s">
        <v>340</v>
      </c>
      <c r="P10" s="5">
        <v>0.2</v>
      </c>
      <c r="R10" s="3">
        <f t="shared" si="1"/>
        <v>8</v>
      </c>
      <c r="S10" s="3" t="s">
        <v>339</v>
      </c>
      <c r="T10" s="3" t="s">
        <v>340</v>
      </c>
      <c r="U10" s="5">
        <v>0.5</v>
      </c>
      <c r="W10" s="3">
        <f t="shared" si="2"/>
        <v>8</v>
      </c>
      <c r="X10" s="3" t="s">
        <v>339</v>
      </c>
      <c r="Y10" s="3" t="s">
        <v>340</v>
      </c>
      <c r="Z10" s="5">
        <v>0.75</v>
      </c>
    </row>
    <row r="11" spans="1:26" x14ac:dyDescent="0.2">
      <c r="B11" s="10"/>
      <c r="C11" s="10"/>
      <c r="D11" s="10"/>
      <c r="E11" s="10"/>
      <c r="F11" s="10">
        <f>IFERROR(INDEX($M$3:$M$23,MATCH(F10,$O$3:$O$23,0),1),"")</f>
        <v>5</v>
      </c>
      <c r="G11" s="10">
        <f>IFERROR(INDEX($M$3:$M$23,MATCH(G10,$N$3:$N$23,0),1),"")</f>
        <v>6</v>
      </c>
      <c r="H11" s="10">
        <f>IFERROR(INDEX($M$3:$M$23,MATCH(H10,$N$3:$N$23,0),1),"")</f>
        <v>6</v>
      </c>
      <c r="I11" s="10">
        <f>IFERROR(INDEX($M$3:$M$23,MATCH(I10,$N$3:$N$23,0),1),"")</f>
        <v>3</v>
      </c>
      <c r="J11" s="10">
        <f>IFERROR(INDEX($M$3:$M$23,MATCH(J10,$N$3:$N$23,0),1),"")</f>
        <v>3</v>
      </c>
      <c r="M11" s="3">
        <f t="shared" si="0"/>
        <v>9</v>
      </c>
      <c r="N11" s="3" t="s">
        <v>341</v>
      </c>
      <c r="O11" s="3" t="s">
        <v>342</v>
      </c>
      <c r="P11" s="5">
        <v>0.2</v>
      </c>
      <c r="R11" s="3">
        <f t="shared" si="1"/>
        <v>9</v>
      </c>
      <c r="S11" s="3" t="s">
        <v>341</v>
      </c>
      <c r="T11" s="3" t="s">
        <v>342</v>
      </c>
      <c r="U11" s="5">
        <v>0.5</v>
      </c>
      <c r="W11" s="3">
        <f t="shared" si="2"/>
        <v>9</v>
      </c>
      <c r="X11" s="3" t="s">
        <v>341</v>
      </c>
      <c r="Y11" s="3" t="s">
        <v>342</v>
      </c>
      <c r="Z11" s="5">
        <v>0.75</v>
      </c>
    </row>
    <row r="12" spans="1:26" x14ac:dyDescent="0.2">
      <c r="B12" s="6" t="s">
        <v>203</v>
      </c>
      <c r="C12" s="6" t="s">
        <v>225</v>
      </c>
      <c r="D12" s="5">
        <f>INDEX($P$3:$P$23,MATCH(E12,$N$3:$N$23,0),1)</f>
        <v>0.2</v>
      </c>
      <c r="E12" s="7" t="str" cm="1">
        <f t="array" ref="E12">INDEX($N$3:$N$23,SMALL($F13:$J13,2),1)</f>
        <v>AA-</v>
      </c>
      <c r="F12" s="8" t="s">
        <v>326</v>
      </c>
      <c r="G12" s="8" t="s">
        <v>327</v>
      </c>
      <c r="H12" s="8" t="s">
        <v>336</v>
      </c>
      <c r="I12" s="8" t="s">
        <v>328</v>
      </c>
      <c r="J12" s="8" t="s">
        <v>329</v>
      </c>
      <c r="M12" s="3">
        <f t="shared" si="0"/>
        <v>10</v>
      </c>
      <c r="N12" s="3" t="s">
        <v>343</v>
      </c>
      <c r="O12" s="3" t="s">
        <v>344</v>
      </c>
      <c r="P12" s="5">
        <v>0.2</v>
      </c>
      <c r="R12" s="3">
        <f t="shared" si="1"/>
        <v>10</v>
      </c>
      <c r="S12" s="3" t="s">
        <v>343</v>
      </c>
      <c r="T12" s="3" t="s">
        <v>344</v>
      </c>
      <c r="U12" s="5">
        <v>0.5</v>
      </c>
      <c r="W12" s="3">
        <f t="shared" si="2"/>
        <v>10</v>
      </c>
      <c r="X12" s="3" t="s">
        <v>343</v>
      </c>
      <c r="Y12" s="3" t="s">
        <v>344</v>
      </c>
      <c r="Z12" s="5">
        <v>0.75</v>
      </c>
    </row>
    <row r="13" spans="1:26" x14ac:dyDescent="0.2">
      <c r="B13" s="10"/>
      <c r="C13" s="10"/>
      <c r="D13" s="10"/>
      <c r="E13" s="10"/>
      <c r="F13" s="10">
        <f>IFERROR(INDEX($M$3:$M$23,MATCH(F12,$O$3:$O$23,0),1),"")</f>
        <v>5</v>
      </c>
      <c r="G13" s="10">
        <f>IFERROR(INDEX($M$3:$M$23,MATCH(G12,$N$3:$N$23,0),1),"")</f>
        <v>6</v>
      </c>
      <c r="H13" s="10">
        <f>IFERROR(INDEX($M$3:$M$23,MATCH(H12,$N$3:$N$23,0),1),"")</f>
        <v>7</v>
      </c>
      <c r="I13" s="10">
        <f>IFERROR(INDEX($M$3:$M$23,MATCH(I12,$N$3:$N$23,0),1),"")</f>
        <v>3</v>
      </c>
      <c r="J13" s="10">
        <f>IFERROR(INDEX($M$3:$M$23,MATCH(J12,$N$3:$N$23,0),1),"")</f>
        <v>4</v>
      </c>
      <c r="M13" s="3">
        <f t="shared" si="0"/>
        <v>11</v>
      </c>
      <c r="N13" s="3" t="s">
        <v>345</v>
      </c>
      <c r="O13" s="3" t="s">
        <v>346</v>
      </c>
      <c r="P13" s="5">
        <v>0.5</v>
      </c>
      <c r="R13" s="3">
        <f t="shared" si="1"/>
        <v>11</v>
      </c>
      <c r="S13" s="3" t="s">
        <v>345</v>
      </c>
      <c r="T13" s="3" t="s">
        <v>346</v>
      </c>
      <c r="U13" s="5">
        <v>1</v>
      </c>
      <c r="W13" s="3">
        <f t="shared" si="2"/>
        <v>11</v>
      </c>
      <c r="X13" s="3" t="s">
        <v>345</v>
      </c>
      <c r="Y13" s="3" t="s">
        <v>346</v>
      </c>
      <c r="Z13" s="5">
        <v>1</v>
      </c>
    </row>
    <row r="14" spans="1:26" x14ac:dyDescent="0.2">
      <c r="B14" s="6" t="s">
        <v>347</v>
      </c>
      <c r="C14" s="6" t="s">
        <v>225</v>
      </c>
      <c r="D14" s="5">
        <f>INDEX($P$3:$P$23,MATCH(E14,$N$3:$N$23,0),1)</f>
        <v>0.2</v>
      </c>
      <c r="E14" s="7" t="str" cm="1">
        <f t="array" ref="E14">INDEX($N$3:$N$23,SMALL($F15:$J15,2),1)</f>
        <v>AA</v>
      </c>
      <c r="F14" s="8" t="s">
        <v>333</v>
      </c>
      <c r="G14" s="8" t="s">
        <v>334</v>
      </c>
      <c r="H14" s="8" t="s">
        <v>334</v>
      </c>
      <c r="I14" s="8" t="s">
        <v>323</v>
      </c>
      <c r="J14" s="8" t="s">
        <v>323</v>
      </c>
      <c r="M14" s="3">
        <f t="shared" si="0"/>
        <v>12</v>
      </c>
      <c r="N14" s="3" t="s">
        <v>348</v>
      </c>
      <c r="O14" s="3" t="s">
        <v>349</v>
      </c>
      <c r="P14" s="5">
        <v>0.5</v>
      </c>
      <c r="R14" s="3">
        <f t="shared" si="1"/>
        <v>12</v>
      </c>
      <c r="S14" s="3" t="s">
        <v>348</v>
      </c>
      <c r="T14" s="3" t="s">
        <v>349</v>
      </c>
      <c r="U14" s="5">
        <v>1</v>
      </c>
      <c r="W14" s="3">
        <f t="shared" si="2"/>
        <v>12</v>
      </c>
      <c r="X14" s="3" t="s">
        <v>348</v>
      </c>
      <c r="Y14" s="3" t="s">
        <v>349</v>
      </c>
      <c r="Z14" s="5">
        <v>1</v>
      </c>
    </row>
    <row r="15" spans="1:26" x14ac:dyDescent="0.2">
      <c r="B15" s="10"/>
      <c r="C15" s="10"/>
      <c r="D15" s="10"/>
      <c r="E15" s="10"/>
      <c r="F15" s="10">
        <f>IFERROR(INDEX($M$3:$M$23,MATCH(F14,$O$3:$O$23,0),1),"")</f>
        <v>5</v>
      </c>
      <c r="G15" s="10">
        <f>IFERROR(INDEX($M$3:$M$23,MATCH(G14,$N$3:$N$23,0),1),"")</f>
        <v>6</v>
      </c>
      <c r="H15" s="10">
        <f>IFERROR(INDEX($M$3:$M$23,MATCH(H14,$N$3:$N$23,0),1),"")</f>
        <v>6</v>
      </c>
      <c r="I15" s="10">
        <f>IFERROR(INDEX($M$3:$M$23,MATCH(I14,$N$3:$N$23,0),1),"")</f>
        <v>3</v>
      </c>
      <c r="J15" s="10">
        <f>IFERROR(INDEX($M$3:$M$23,MATCH(J14,$N$3:$N$23,0),1),"")</f>
        <v>3</v>
      </c>
      <c r="M15" s="3">
        <f t="shared" si="0"/>
        <v>13</v>
      </c>
      <c r="N15" s="3" t="s">
        <v>350</v>
      </c>
      <c r="O15" s="3" t="s">
        <v>351</v>
      </c>
      <c r="P15" s="5">
        <v>0.5</v>
      </c>
      <c r="R15" s="3">
        <f t="shared" si="1"/>
        <v>13</v>
      </c>
      <c r="S15" s="3" t="s">
        <v>350</v>
      </c>
      <c r="T15" s="3" t="s">
        <v>351</v>
      </c>
      <c r="U15" s="5">
        <v>1</v>
      </c>
      <c r="W15" s="3">
        <f t="shared" si="2"/>
        <v>13</v>
      </c>
      <c r="X15" s="3" t="s">
        <v>350</v>
      </c>
      <c r="Y15" s="3" t="s">
        <v>351</v>
      </c>
      <c r="Z15" s="5">
        <v>1</v>
      </c>
    </row>
    <row r="16" spans="1:26" x14ac:dyDescent="0.2">
      <c r="B16" s="6" t="s">
        <v>352</v>
      </c>
      <c r="C16" s="6" t="s">
        <v>225</v>
      </c>
      <c r="D16" s="5">
        <f>INDEX($P$3:$P$23,MATCH(E16,$N$3:$N$23,0),1)</f>
        <v>0.2</v>
      </c>
      <c r="E16" s="7" t="str" cm="1">
        <f t="array" ref="E16">INDEX($N$3:$N$23,SMALL($F17:$J17,2),1)</f>
        <v>AA</v>
      </c>
      <c r="F16" s="8" t="s">
        <v>333</v>
      </c>
      <c r="G16" s="8" t="s">
        <v>334</v>
      </c>
      <c r="H16" s="8" t="s">
        <v>334</v>
      </c>
      <c r="I16" s="8" t="s">
        <v>323</v>
      </c>
      <c r="J16" s="8" t="s">
        <v>323</v>
      </c>
      <c r="M16" s="3">
        <f t="shared" si="0"/>
        <v>14</v>
      </c>
      <c r="N16" s="3" t="s">
        <v>353</v>
      </c>
      <c r="O16" s="3" t="s">
        <v>354</v>
      </c>
      <c r="P16" s="5">
        <v>0.5</v>
      </c>
      <c r="R16" s="3">
        <f t="shared" si="1"/>
        <v>14</v>
      </c>
      <c r="S16" s="3" t="s">
        <v>353</v>
      </c>
      <c r="T16" s="3" t="s">
        <v>354</v>
      </c>
      <c r="U16" s="5">
        <v>1</v>
      </c>
      <c r="W16" s="3">
        <f t="shared" si="2"/>
        <v>14</v>
      </c>
      <c r="X16" s="3" t="s">
        <v>353</v>
      </c>
      <c r="Y16" s="3" t="s">
        <v>354</v>
      </c>
      <c r="Z16" s="5">
        <v>1.5</v>
      </c>
    </row>
    <row r="17" spans="2:27" x14ac:dyDescent="0.2">
      <c r="B17" s="10"/>
      <c r="C17" s="10"/>
      <c r="D17" s="10"/>
      <c r="E17" s="10"/>
      <c r="F17" s="10">
        <f>IFERROR(INDEX($M$3:$M$23,MATCH(F16,$O$3:$O$23,0),1),"")</f>
        <v>5</v>
      </c>
      <c r="G17" s="10">
        <f>IFERROR(INDEX($M$3:$M$23,MATCH(G16,$N$3:$N$23,0),1),"")</f>
        <v>6</v>
      </c>
      <c r="H17" s="10">
        <f>IFERROR(INDEX($M$3:$M$23,MATCH(H16,$N$3:$N$23,0),1),"")</f>
        <v>6</v>
      </c>
      <c r="I17" s="10">
        <f>IFERROR(INDEX($M$3:$M$23,MATCH(I16,$N$3:$N$23,0),1),"")</f>
        <v>3</v>
      </c>
      <c r="J17" s="10">
        <f>IFERROR(INDEX($M$3:$M$23,MATCH(J16,$N$3:$N$23,0),1),"")</f>
        <v>3</v>
      </c>
      <c r="M17" s="3">
        <f t="shared" si="0"/>
        <v>15</v>
      </c>
      <c r="N17" s="3" t="s">
        <v>355</v>
      </c>
      <c r="O17" s="3" t="s">
        <v>356</v>
      </c>
      <c r="P17" s="5">
        <v>0.5</v>
      </c>
      <c r="R17" s="3">
        <f t="shared" si="1"/>
        <v>15</v>
      </c>
      <c r="S17" s="3" t="s">
        <v>355</v>
      </c>
      <c r="T17" s="3" t="s">
        <v>356</v>
      </c>
      <c r="U17" s="5">
        <v>1</v>
      </c>
      <c r="W17" s="3">
        <f t="shared" si="2"/>
        <v>15</v>
      </c>
      <c r="X17" s="3" t="s">
        <v>355</v>
      </c>
      <c r="Y17" s="3" t="s">
        <v>356</v>
      </c>
      <c r="Z17" s="5">
        <v>1.5</v>
      </c>
    </row>
    <row r="18" spans="2:27" x14ac:dyDescent="0.2">
      <c r="B18" s="6" t="s">
        <v>357</v>
      </c>
      <c r="C18" s="6" t="s">
        <v>225</v>
      </c>
      <c r="D18" s="5">
        <f>INDEX($P$3:$P$23,MATCH(E18,$N$3:$N$23,0),1)</f>
        <v>0.2</v>
      </c>
      <c r="E18" s="7" t="str" cm="1">
        <f t="array" ref="E18">INDEX($N$3:$N$23,SMALL($F19:$J19,2),1)</f>
        <v>AA-</v>
      </c>
      <c r="F18" s="8" t="s">
        <v>335</v>
      </c>
      <c r="G18" s="8" t="s">
        <v>334</v>
      </c>
      <c r="H18" s="8"/>
      <c r="I18" s="8" t="s">
        <v>358</v>
      </c>
      <c r="J18" s="8" t="s">
        <v>328</v>
      </c>
      <c r="M18" s="3">
        <f t="shared" si="0"/>
        <v>16</v>
      </c>
      <c r="N18" s="3" t="s">
        <v>359</v>
      </c>
      <c r="O18" s="3" t="s">
        <v>360</v>
      </c>
      <c r="P18" s="5">
        <v>0.5</v>
      </c>
      <c r="R18" s="3">
        <f t="shared" si="1"/>
        <v>16</v>
      </c>
      <c r="S18" s="3" t="s">
        <v>359</v>
      </c>
      <c r="T18" s="3" t="s">
        <v>360</v>
      </c>
      <c r="U18" s="5">
        <v>1</v>
      </c>
      <c r="W18" s="3">
        <f t="shared" si="2"/>
        <v>16</v>
      </c>
      <c r="X18" s="3" t="s">
        <v>359</v>
      </c>
      <c r="Y18" s="3" t="s">
        <v>360</v>
      </c>
      <c r="Z18" s="5">
        <v>1.5</v>
      </c>
    </row>
    <row r="19" spans="2:27" x14ac:dyDescent="0.2">
      <c r="B19" s="10"/>
      <c r="C19" s="10"/>
      <c r="D19" s="10"/>
      <c r="E19" s="10"/>
      <c r="F19" s="10">
        <f>IFERROR(INDEX($M$3:$M$23,MATCH(F18,$O$3:$O$23,0),1),"")</f>
        <v>6</v>
      </c>
      <c r="G19" s="10">
        <f>IFERROR(INDEX($M$3:$M$23,MATCH(G18,$N$3:$N$23,0),1),"")</f>
        <v>6</v>
      </c>
      <c r="H19" s="10" t="str">
        <f>IFERROR(INDEX($M$3:$M$23,MATCH(H18,$N$3:$N$23,0),1),"")</f>
        <v/>
      </c>
      <c r="I19" s="10">
        <f>IFERROR(INDEX($M$3:$M$23,MATCH(I18,$N$3:$N$23,0),1),"")</f>
        <v>4</v>
      </c>
      <c r="J19" s="10">
        <f>IFERROR(INDEX($M$3:$M$23,MATCH(J18,$N$3:$N$23,0),1),"")</f>
        <v>3</v>
      </c>
      <c r="M19" s="3">
        <f t="shared" si="0"/>
        <v>17</v>
      </c>
      <c r="N19" s="3" t="s">
        <v>361</v>
      </c>
      <c r="O19" s="3" t="s">
        <v>362</v>
      </c>
      <c r="P19" s="5">
        <v>1.5</v>
      </c>
      <c r="R19" s="3">
        <f t="shared" si="1"/>
        <v>17</v>
      </c>
      <c r="S19" s="3" t="s">
        <v>361</v>
      </c>
      <c r="T19" s="3" t="s">
        <v>362</v>
      </c>
      <c r="U19" s="5">
        <v>1.5</v>
      </c>
      <c r="W19" s="3">
        <f t="shared" si="2"/>
        <v>17</v>
      </c>
      <c r="X19" s="3" t="s">
        <v>361</v>
      </c>
      <c r="Y19" s="3" t="s">
        <v>362</v>
      </c>
      <c r="Z19" s="5">
        <v>1.5</v>
      </c>
    </row>
    <row r="20" spans="2:27" x14ac:dyDescent="0.2">
      <c r="B20" s="6" t="s">
        <v>363</v>
      </c>
      <c r="C20" s="6" t="s">
        <v>225</v>
      </c>
      <c r="D20" s="5">
        <f>INDEX($P$3:$P$23,MATCH(E20,$N$3:$N$23,0),1)</f>
        <v>0.2</v>
      </c>
      <c r="E20" s="7" t="str" cm="1">
        <f t="array" ref="E20">INDEX($N$3:$N$23,SMALL($F21:$J21,2),1)</f>
        <v>A+</v>
      </c>
      <c r="F20" s="8" t="s">
        <v>337</v>
      </c>
      <c r="G20" s="8"/>
      <c r="H20" s="8"/>
      <c r="I20" s="8" t="s">
        <v>331</v>
      </c>
      <c r="J20" s="8" t="s">
        <v>328</v>
      </c>
      <c r="M20" s="3">
        <f t="shared" si="0"/>
        <v>18</v>
      </c>
      <c r="N20" s="3" t="s">
        <v>364</v>
      </c>
      <c r="O20" s="3" t="s">
        <v>365</v>
      </c>
      <c r="P20" s="5">
        <v>1.5</v>
      </c>
      <c r="R20" s="3">
        <f t="shared" si="1"/>
        <v>18</v>
      </c>
      <c r="S20" s="3" t="s">
        <v>364</v>
      </c>
      <c r="T20" s="3" t="s">
        <v>365</v>
      </c>
      <c r="U20" s="5">
        <v>1.5</v>
      </c>
      <c r="W20" s="3">
        <f t="shared" si="2"/>
        <v>18</v>
      </c>
      <c r="X20" s="3" t="s">
        <v>364</v>
      </c>
      <c r="Y20" s="3" t="s">
        <v>365</v>
      </c>
      <c r="Z20" s="5">
        <v>1.5</v>
      </c>
    </row>
    <row r="21" spans="2:27" x14ac:dyDescent="0.2">
      <c r="B21" s="10"/>
      <c r="C21" s="10"/>
      <c r="D21" s="10"/>
      <c r="E21" s="10"/>
      <c r="F21" s="10">
        <f>IFERROR(INDEX($M$3:$M$23,MATCH(F20,$O$3:$O$23,0),1),"")</f>
        <v>7</v>
      </c>
      <c r="G21" s="10" t="str">
        <f>IFERROR(INDEX($M$3:$M$23,MATCH(G20,$N$3:$N$23,0),1),"")</f>
        <v/>
      </c>
      <c r="H21" s="10" t="str">
        <f>IFERROR(INDEX($M$3:$M$23,MATCH(H20,$N$3:$N$23,0),1),"")</f>
        <v/>
      </c>
      <c r="I21" s="10">
        <f>IFERROR(INDEX($M$3:$M$23,MATCH(I20,$N$3:$N$23,0),1),"")</f>
        <v>5</v>
      </c>
      <c r="J21" s="10">
        <f>IFERROR(INDEX($M$3:$M$23,MATCH(J20,$N$3:$N$23,0),1),"")</f>
        <v>3</v>
      </c>
      <c r="M21" s="3">
        <f t="shared" si="0"/>
        <v>19</v>
      </c>
      <c r="N21" s="3" t="s">
        <v>366</v>
      </c>
      <c r="O21" s="3" t="s">
        <v>367</v>
      </c>
      <c r="P21" s="5">
        <v>1.5</v>
      </c>
      <c r="R21" s="3">
        <f t="shared" si="1"/>
        <v>19</v>
      </c>
      <c r="S21" s="3" t="s">
        <v>366</v>
      </c>
      <c r="T21" s="3" t="s">
        <v>367</v>
      </c>
      <c r="U21" s="5">
        <v>1.5</v>
      </c>
      <c r="W21" s="3">
        <f t="shared" si="2"/>
        <v>19</v>
      </c>
      <c r="X21" s="3" t="s">
        <v>366</v>
      </c>
      <c r="Y21" s="3" t="s">
        <v>367</v>
      </c>
      <c r="Z21" s="5">
        <v>1.5</v>
      </c>
    </row>
    <row r="22" spans="2:27" x14ac:dyDescent="0.2">
      <c r="B22" s="6" t="s">
        <v>368</v>
      </c>
      <c r="C22" s="6" t="s">
        <v>225</v>
      </c>
      <c r="D22" s="5">
        <f>INDEX($P$3:$P$23,MATCH(E22,$N$3:$N$23,0),1)</f>
        <v>0.2</v>
      </c>
      <c r="E22" s="7" t="str" cm="1">
        <f t="array" ref="E22">INDEX($N$3:$N$23,SMALL($F23:$J23,2),1)</f>
        <v>A</v>
      </c>
      <c r="F22" s="8" t="s">
        <v>340</v>
      </c>
      <c r="G22" s="8" t="s">
        <v>339</v>
      </c>
      <c r="H22" s="8" t="s">
        <v>336</v>
      </c>
      <c r="I22" s="8" t="s">
        <v>327</v>
      </c>
      <c r="J22" s="8" t="s">
        <v>329</v>
      </c>
      <c r="M22" s="3">
        <f t="shared" si="0"/>
        <v>20</v>
      </c>
      <c r="N22" s="3" t="s">
        <v>369</v>
      </c>
      <c r="O22" s="3" t="s">
        <v>370</v>
      </c>
      <c r="P22" s="5">
        <v>1.5</v>
      </c>
      <c r="R22" s="3">
        <f t="shared" si="1"/>
        <v>20</v>
      </c>
      <c r="S22" s="3" t="s">
        <v>369</v>
      </c>
      <c r="T22" s="3" t="s">
        <v>370</v>
      </c>
      <c r="U22" s="5">
        <v>1.5</v>
      </c>
      <c r="W22" s="3">
        <f t="shared" si="2"/>
        <v>20</v>
      </c>
      <c r="X22" s="3" t="s">
        <v>369</v>
      </c>
      <c r="Y22" s="3" t="s">
        <v>370</v>
      </c>
      <c r="Z22" s="5">
        <v>1.5</v>
      </c>
    </row>
    <row r="23" spans="2:27" x14ac:dyDescent="0.2">
      <c r="B23" s="10"/>
      <c r="C23" s="10"/>
      <c r="D23" s="10"/>
      <c r="E23" s="10"/>
      <c r="F23" s="10">
        <f>IFERROR(INDEX($M$3:$M$23,MATCH(F22,$O$3:$O$23,0),1),"")</f>
        <v>8</v>
      </c>
      <c r="G23" s="10">
        <f>IFERROR(INDEX($M$3:$M$23,MATCH(G22,$N$3:$N$23,0),1),"")</f>
        <v>8</v>
      </c>
      <c r="H23" s="10">
        <f>IFERROR(INDEX($M$3:$M$23,MATCH(H22,$N$3:$N$23,0),1),"")</f>
        <v>7</v>
      </c>
      <c r="I23" s="10">
        <f>IFERROR(INDEX($M$3:$M$23,MATCH(I22,$N$3:$N$23,0),1),"")</f>
        <v>6</v>
      </c>
      <c r="J23" s="10">
        <f>IFERROR(INDEX($M$3:$M$23,MATCH(J22,$N$3:$N$23,0),1),"")</f>
        <v>4</v>
      </c>
      <c r="M23" s="3">
        <f t="shared" si="0"/>
        <v>21</v>
      </c>
      <c r="N23" s="3" t="s">
        <v>371</v>
      </c>
      <c r="O23" s="3" t="s">
        <v>372</v>
      </c>
      <c r="P23" s="5">
        <v>1.5</v>
      </c>
      <c r="R23" s="3">
        <f t="shared" si="1"/>
        <v>21</v>
      </c>
      <c r="S23" s="3" t="s">
        <v>371</v>
      </c>
      <c r="T23" s="3" t="s">
        <v>372</v>
      </c>
      <c r="U23" s="5">
        <v>1.5</v>
      </c>
      <c r="W23" s="3">
        <f t="shared" si="2"/>
        <v>21</v>
      </c>
      <c r="X23" s="3" t="s">
        <v>371</v>
      </c>
      <c r="Y23" s="3" t="s">
        <v>372</v>
      </c>
      <c r="Z23" s="5">
        <v>1.5</v>
      </c>
    </row>
    <row r="24" spans="2:27" x14ac:dyDescent="0.2">
      <c r="B24" s="6" t="s">
        <v>226</v>
      </c>
      <c r="C24" s="6" t="s">
        <v>225</v>
      </c>
      <c r="D24" s="5">
        <f>INDEX($P$3:$P$23,MATCH(E24,$N$3:$N$23,0),1)</f>
        <v>0.2</v>
      </c>
      <c r="E24" s="7" t="str" cm="1">
        <f t="array" ref="E24">INDEX($N$3:$N$23,SMALL($F25:$J25,2),1)</f>
        <v>BBB-</v>
      </c>
      <c r="F24" s="8" t="s">
        <v>373</v>
      </c>
      <c r="G24" s="8" t="s">
        <v>343</v>
      </c>
      <c r="H24" s="8" t="s">
        <v>343</v>
      </c>
      <c r="I24" s="8" t="s">
        <v>343</v>
      </c>
      <c r="J24" s="8" t="s">
        <v>343</v>
      </c>
      <c r="W24" s="3">
        <f t="shared" si="2"/>
        <v>22</v>
      </c>
    </row>
    <row r="25" spans="2:27" x14ac:dyDescent="0.2">
      <c r="B25" s="10"/>
      <c r="C25" s="10"/>
      <c r="D25" s="10"/>
      <c r="E25" s="10"/>
      <c r="F25" s="10">
        <f>IFERROR(INDEX($M$3:$M$23,MATCH(F24,$O$3:$O$23,0),1),"")</f>
        <v>10</v>
      </c>
      <c r="G25" s="10">
        <f>IFERROR(INDEX($M$3:$M$23,MATCH(G24,$N$3:$N$23,0),1),"")</f>
        <v>10</v>
      </c>
      <c r="H25" s="10">
        <f>IFERROR(INDEX($M$3:$M$23,MATCH(H24,$N$3:$N$23,0),1),"")</f>
        <v>10</v>
      </c>
      <c r="I25" s="10">
        <f>IFERROR(INDEX($M$3:$M$23,MATCH(I24,$N$3:$N$23,0),1),"")</f>
        <v>10</v>
      </c>
      <c r="J25" s="10">
        <f>IFERROR(INDEX($M$3:$M$23,MATCH(J24,$N$3:$N$23,0),1),"")</f>
        <v>10</v>
      </c>
      <c r="P25" s="5"/>
      <c r="W25" s="3">
        <f t="shared" si="2"/>
        <v>23</v>
      </c>
      <c r="X25" s="3" t="s">
        <v>374</v>
      </c>
      <c r="Y25" s="3" t="s">
        <v>374</v>
      </c>
      <c r="Z25" s="5">
        <v>0.85</v>
      </c>
      <c r="AA25" s="3" t="s">
        <v>375</v>
      </c>
    </row>
    <row r="26" spans="2:27" x14ac:dyDescent="0.2">
      <c r="B26" s="6"/>
      <c r="C26" s="6"/>
      <c r="D26" s="5" t="e">
        <f>INDEX($P$3:$P$23,MATCH(E26,$N$3:$N$23,0),1)</f>
        <v>#NUM!</v>
      </c>
      <c r="E26" s="7" t="e" cm="1">
        <f t="array" ref="E26">INDEX($N$3:$N$23,SMALL($F27:$J27,2),1)</f>
        <v>#NUM!</v>
      </c>
      <c r="F26" s="8"/>
      <c r="G26" s="8"/>
      <c r="H26" s="8"/>
      <c r="I26" s="8"/>
      <c r="J26" s="8"/>
      <c r="P26" s="5"/>
      <c r="W26" s="3">
        <f t="shared" si="2"/>
        <v>24</v>
      </c>
      <c r="X26" s="3" t="s">
        <v>376</v>
      </c>
      <c r="Y26" s="3" t="s">
        <v>376</v>
      </c>
      <c r="Z26" s="5">
        <v>0.75</v>
      </c>
    </row>
    <row r="27" spans="2:27" x14ac:dyDescent="0.2">
      <c r="B27" s="10"/>
      <c r="C27" s="10"/>
      <c r="D27" s="10"/>
      <c r="E27" s="10"/>
      <c r="F27" s="10" t="str">
        <f>IFERROR(INDEX($R$3:$R$23,MATCH(F26,$T$3:$T$23,0),1),"")</f>
        <v/>
      </c>
      <c r="G27" s="10" t="str">
        <f>IFERROR(INDEX($R$3:$R$23,MATCH(G26,$S$3:$S$23,0),1),"")</f>
        <v/>
      </c>
      <c r="H27" s="10" t="str">
        <f t="shared" ref="H27:J27" si="3">IFERROR(INDEX($R$3:$R$23,MATCH(H26,$S$3:$S$23,0),1),"")</f>
        <v/>
      </c>
      <c r="I27" s="10" t="str">
        <f t="shared" si="3"/>
        <v/>
      </c>
      <c r="J27" s="10" t="str">
        <f t="shared" si="3"/>
        <v/>
      </c>
      <c r="P27" s="5"/>
      <c r="W27" s="3">
        <f t="shared" si="2"/>
        <v>25</v>
      </c>
      <c r="X27" s="3" t="s">
        <v>377</v>
      </c>
      <c r="Y27" s="3" t="s">
        <v>377</v>
      </c>
      <c r="Z27" s="5">
        <v>1</v>
      </c>
    </row>
    <row r="28" spans="2:27" x14ac:dyDescent="0.2">
      <c r="B28" s="6"/>
      <c r="C28" s="6"/>
      <c r="D28" s="5" t="e">
        <f>INDEX($P$3:$P$23,MATCH(E28,$N$3:$N$23,0),1)</f>
        <v>#NUM!</v>
      </c>
      <c r="E28" s="7" t="e" cm="1">
        <f t="array" ref="E28">INDEX($N$3:$N$23,SMALL($F29:$J29,2),1)</f>
        <v>#NUM!</v>
      </c>
      <c r="F28" s="8"/>
      <c r="G28" s="8"/>
      <c r="H28" s="8"/>
      <c r="I28" s="8"/>
      <c r="J28" s="8"/>
    </row>
    <row r="29" spans="2:27" x14ac:dyDescent="0.2">
      <c r="B29" s="10"/>
      <c r="C29" s="10"/>
      <c r="D29" s="10"/>
      <c r="E29" s="10"/>
      <c r="F29" s="10" t="str">
        <f>IFERROR(INDEX($R$3:$R$23,MATCH(F28,$T$3:$T$23,0),1),"")</f>
        <v/>
      </c>
      <c r="G29" s="10" t="str">
        <f>IFERROR(INDEX($R$3:$R$23,MATCH(G28,$S$3:$S$23,0),1),"")</f>
        <v/>
      </c>
      <c r="H29" s="10" t="str">
        <f t="shared" ref="H29:J29" si="4">IFERROR(INDEX($R$3:$R$23,MATCH(H28,$S$3:$S$23,0),1),"")</f>
        <v/>
      </c>
      <c r="I29" s="10" t="str">
        <f t="shared" si="4"/>
        <v/>
      </c>
      <c r="J29" s="10" t="str">
        <f t="shared" si="4"/>
        <v/>
      </c>
    </row>
    <row r="30" spans="2:27" x14ac:dyDescent="0.2">
      <c r="B30" s="6"/>
      <c r="C30" s="6"/>
      <c r="D30" s="5" t="e">
        <f>INDEX($P$3:$P$23,MATCH(E30,$N$3:$N$23,0),1)</f>
        <v>#NUM!</v>
      </c>
      <c r="E30" s="7" t="e" cm="1">
        <f t="array" ref="E30">INDEX($N$3:$N$23,SMALL($F31:$J31,2),1)</f>
        <v>#NUM!</v>
      </c>
      <c r="F30" s="8"/>
      <c r="G30" s="8"/>
      <c r="H30" s="8"/>
      <c r="I30" s="8"/>
      <c r="J30" s="8"/>
    </row>
    <row r="31" spans="2:27" x14ac:dyDescent="0.2">
      <c r="B31" s="10"/>
      <c r="C31" s="10"/>
      <c r="D31" s="10"/>
      <c r="E31" s="10"/>
      <c r="F31" s="10" t="str">
        <f>IFERROR(INDEX($R$3:$R$23,MATCH(F30,$T$3:$T$23,0),1),"")</f>
        <v/>
      </c>
      <c r="G31" s="10" t="str">
        <f>IFERROR(INDEX($R$3:$R$23,MATCH(G30,$S$3:$S$23,0),1),"")</f>
        <v/>
      </c>
      <c r="H31" s="10" t="str">
        <f t="shared" ref="H31:J31" si="5">IFERROR(INDEX($R$3:$R$23,MATCH(H30,$S$3:$S$23,0),1),"")</f>
        <v/>
      </c>
      <c r="I31" s="10" t="str">
        <f t="shared" si="5"/>
        <v/>
      </c>
      <c r="J31" s="10" t="str">
        <f t="shared" si="5"/>
        <v/>
      </c>
    </row>
    <row r="34" spans="1:10" x14ac:dyDescent="0.2">
      <c r="A34" s="41" t="s">
        <v>378</v>
      </c>
    </row>
    <row r="36" spans="1:10" x14ac:dyDescent="0.2">
      <c r="B36" s="9" t="s">
        <v>379</v>
      </c>
      <c r="C36" s="9" t="s">
        <v>313</v>
      </c>
      <c r="D36" s="9" t="s">
        <v>216</v>
      </c>
      <c r="E36" s="9" t="s">
        <v>314</v>
      </c>
      <c r="F36" s="9" t="s">
        <v>315</v>
      </c>
      <c r="G36" s="9" t="s">
        <v>316</v>
      </c>
      <c r="H36" s="9" t="s">
        <v>317</v>
      </c>
      <c r="I36" s="9" t="s">
        <v>318</v>
      </c>
      <c r="J36" s="9" t="s">
        <v>319</v>
      </c>
    </row>
    <row r="37" spans="1:10" x14ac:dyDescent="0.2">
      <c r="B37" s="6" t="s">
        <v>155</v>
      </c>
      <c r="C37" s="6" t="s">
        <v>225</v>
      </c>
      <c r="D37" s="5">
        <f>INDEX($U$3:$U$23,MATCH(E37,$S$3:$S$23,0),1)</f>
        <v>0.3</v>
      </c>
      <c r="E37" s="7" t="str" cm="1">
        <f t="array" ref="E37">INDEX($S$3:$S$23,SMALL($F38:$J38,2),1)</f>
        <v>A-</v>
      </c>
      <c r="F37" s="8" t="s">
        <v>380</v>
      </c>
      <c r="G37" s="8" t="s">
        <v>381</v>
      </c>
      <c r="H37" s="8" t="s">
        <v>381</v>
      </c>
      <c r="I37" s="8" t="s">
        <v>381</v>
      </c>
      <c r="J37" s="8" t="s">
        <v>381</v>
      </c>
    </row>
    <row r="38" spans="1:10" x14ac:dyDescent="0.2">
      <c r="B38" s="10"/>
      <c r="C38" s="10"/>
      <c r="D38" s="10"/>
      <c r="E38" s="10"/>
      <c r="F38" s="10">
        <f>IFERROR(INDEX($R$3:$R$23,MATCH(F37,$T$3:$T$23,0),1),"")</f>
        <v>7</v>
      </c>
      <c r="G38" s="10">
        <f>IFERROR(INDEX($R$3:$R$23,MATCH(G37,$S$3:$S$23,0),1),"")</f>
        <v>7</v>
      </c>
      <c r="H38" s="10">
        <f t="shared" ref="H38:J38" si="6">IFERROR(INDEX($R$3:$R$23,MATCH(H37,$S$3:$S$23,0),1),"")</f>
        <v>7</v>
      </c>
      <c r="I38" s="10">
        <f t="shared" si="6"/>
        <v>7</v>
      </c>
      <c r="J38" s="10">
        <f t="shared" si="6"/>
        <v>7</v>
      </c>
    </row>
    <row r="39" spans="1:10" x14ac:dyDescent="0.2">
      <c r="B39" s="6" t="s">
        <v>363</v>
      </c>
      <c r="C39" s="6" t="s">
        <v>225</v>
      </c>
      <c r="D39" s="5">
        <f>INDEX($U$3:$U$23,MATCH(E39,$S$3:$S$23,0),1)</f>
        <v>0.3</v>
      </c>
      <c r="E39" s="7" t="str" cm="1">
        <f t="array" ref="E39">INDEX($S$3:$S$23,SMALL($F40:$J40,2),1)</f>
        <v>A+</v>
      </c>
      <c r="F39" s="8" t="s">
        <v>337</v>
      </c>
      <c r="G39" s="8"/>
      <c r="H39" s="8"/>
      <c r="I39" s="8" t="s">
        <v>331</v>
      </c>
      <c r="J39" s="8" t="s">
        <v>328</v>
      </c>
    </row>
    <row r="40" spans="1:10" x14ac:dyDescent="0.2">
      <c r="B40" s="10"/>
      <c r="C40" s="10"/>
      <c r="D40" s="10"/>
      <c r="E40" s="10"/>
      <c r="F40" s="10">
        <f>IFERROR(INDEX($R$3:$R$23,MATCH(F39,$T$3:$T$23,0),1),"")</f>
        <v>7</v>
      </c>
      <c r="G40" s="10" t="str">
        <f>IFERROR(INDEX($R$3:$R$23,MATCH(G39,$S$3:$S$23,0),1),"")</f>
        <v/>
      </c>
      <c r="H40" s="10" t="str">
        <f t="shared" ref="H40:J40" si="7">IFERROR(INDEX($R$3:$R$23,MATCH(H39,$S$3:$S$23,0),1),"")</f>
        <v/>
      </c>
      <c r="I40" s="10">
        <f t="shared" si="7"/>
        <v>5</v>
      </c>
      <c r="J40" s="10">
        <f t="shared" si="7"/>
        <v>3</v>
      </c>
    </row>
    <row r="41" spans="1:10" x14ac:dyDescent="0.2">
      <c r="B41" s="6" t="s">
        <v>368</v>
      </c>
      <c r="C41" s="6" t="s">
        <v>225</v>
      </c>
      <c r="D41" s="5">
        <f>INDEX($U$3:$U$23,MATCH(E41,$S$3:$S$23,0),1)</f>
        <v>0.3</v>
      </c>
      <c r="E41" s="7" t="str" cm="1">
        <f t="array" ref="E41">INDEX($S$3:$S$23,SMALL($F42:$J42,2),1)</f>
        <v>A</v>
      </c>
      <c r="F41" s="8" t="s">
        <v>340</v>
      </c>
      <c r="G41" s="8" t="s">
        <v>339</v>
      </c>
      <c r="H41" s="8" t="s">
        <v>336</v>
      </c>
      <c r="I41" s="8" t="s">
        <v>327</v>
      </c>
      <c r="J41" s="8" t="s">
        <v>329</v>
      </c>
    </row>
    <row r="42" spans="1:10" x14ac:dyDescent="0.2">
      <c r="B42" s="10"/>
      <c r="C42" s="10"/>
      <c r="D42" s="10"/>
      <c r="E42" s="10"/>
      <c r="F42" s="10">
        <f>IFERROR(INDEX($R$3:$R$23,MATCH(F41,$T$3:$T$23,0),1),"")</f>
        <v>8</v>
      </c>
      <c r="G42" s="10">
        <f>IFERROR(INDEX($R$3:$R$23,MATCH(G41,$S$3:$S$23,0),1),"")</f>
        <v>8</v>
      </c>
      <c r="H42" s="10">
        <f t="shared" ref="H42:J42" si="8">IFERROR(INDEX($R$3:$R$23,MATCH(H41,$S$3:$S$23,0),1),"")</f>
        <v>7</v>
      </c>
      <c r="I42" s="10">
        <f t="shared" si="8"/>
        <v>6</v>
      </c>
      <c r="J42" s="10">
        <f t="shared" si="8"/>
        <v>4</v>
      </c>
    </row>
    <row r="43" spans="1:10" x14ac:dyDescent="0.2">
      <c r="B43" s="6" t="s">
        <v>368</v>
      </c>
      <c r="C43" s="6" t="s">
        <v>225</v>
      </c>
      <c r="D43" s="5">
        <f>INDEX($U$3:$U$23,MATCH(E43,$S$3:$S$23,0),1)</f>
        <v>0.3</v>
      </c>
      <c r="E43" s="7" t="str" cm="1">
        <f t="array" ref="E43">INDEX($S$3:$S$23,SMALL($F44:$J44,2),1)</f>
        <v>A</v>
      </c>
      <c r="F43" s="8" t="s">
        <v>340</v>
      </c>
      <c r="G43" s="8" t="s">
        <v>339</v>
      </c>
      <c r="H43" s="8" t="s">
        <v>336</v>
      </c>
      <c r="I43" s="8" t="s">
        <v>327</v>
      </c>
      <c r="J43" s="8" t="s">
        <v>329</v>
      </c>
    </row>
    <row r="44" spans="1:10" x14ac:dyDescent="0.2">
      <c r="B44" s="10"/>
      <c r="C44" s="10"/>
      <c r="D44" s="10"/>
      <c r="E44" s="10"/>
      <c r="F44" s="10">
        <f>IFERROR(INDEX($R$3:$R$23,MATCH(F43,$T$3:$T$23,0),1),"")</f>
        <v>8</v>
      </c>
      <c r="G44" s="10">
        <f>IFERROR(INDEX($R$3:$R$23,MATCH(G43,$S$3:$S$23,0),1),"")</f>
        <v>8</v>
      </c>
      <c r="H44" s="10">
        <f t="shared" ref="H44:J44" si="9">IFERROR(INDEX($R$3:$R$23,MATCH(H43,$S$3:$S$23,0),1),"")</f>
        <v>7</v>
      </c>
      <c r="I44" s="10">
        <f t="shared" si="9"/>
        <v>6</v>
      </c>
      <c r="J44" s="10">
        <f t="shared" si="9"/>
        <v>4</v>
      </c>
    </row>
    <row r="46" spans="1:10" x14ac:dyDescent="0.2">
      <c r="B46" s="16" t="s">
        <v>125</v>
      </c>
      <c r="C46" s="16"/>
      <c r="D46" s="17"/>
      <c r="E46" s="17"/>
      <c r="F46" s="17"/>
      <c r="G46" s="17"/>
      <c r="H46" s="17"/>
      <c r="I46" s="17"/>
      <c r="J46" s="17"/>
    </row>
    <row r="48" spans="1:10" x14ac:dyDescent="0.2">
      <c r="A48" s="11" t="s">
        <v>230</v>
      </c>
    </row>
    <row r="50" spans="2:10" x14ac:dyDescent="0.2">
      <c r="B50" s="9" t="s">
        <v>379</v>
      </c>
      <c r="C50" s="9" t="s">
        <v>313</v>
      </c>
      <c r="D50" s="9" t="s">
        <v>216</v>
      </c>
      <c r="E50" s="9" t="s">
        <v>314</v>
      </c>
      <c r="F50" s="9" t="s">
        <v>315</v>
      </c>
      <c r="G50" s="9" t="s">
        <v>316</v>
      </c>
      <c r="H50" s="9" t="s">
        <v>317</v>
      </c>
      <c r="I50" s="9" t="s">
        <v>318</v>
      </c>
      <c r="J50" s="9" t="s">
        <v>319</v>
      </c>
    </row>
    <row r="51" spans="2:10" x14ac:dyDescent="0.2">
      <c r="B51" s="8" t="s">
        <v>230</v>
      </c>
      <c r="C51" s="8" t="s">
        <v>229</v>
      </c>
      <c r="D51" s="5">
        <f>INDEX($Z$3:$Z$27,MATCH(E51,$X$3:$X$27,0),1)</f>
        <v>1</v>
      </c>
      <c r="E51" s="7" t="str" cm="1">
        <f t="array" ref="E51">INDEX($X$3:$X$27,SMALL($F52:$J52,1),1)</f>
        <v>一般企業</v>
      </c>
      <c r="F51" s="8" t="s">
        <v>377</v>
      </c>
      <c r="G51" s="8"/>
      <c r="H51" s="8"/>
      <c r="I51" s="8"/>
      <c r="J51" s="8"/>
    </row>
    <row r="52" spans="2:10" x14ac:dyDescent="0.2">
      <c r="B52" s="10"/>
      <c r="C52" s="10"/>
      <c r="D52" s="10"/>
      <c r="E52" s="10"/>
      <c r="F52" s="10">
        <f>IFERROR(INDEX($W$3:$W$27,MATCH(F51,$Y$3:$Y$27,0),1),"")</f>
        <v>25</v>
      </c>
      <c r="G52" s="10" t="str">
        <f>IFERROR(INDEX($W$3:$W$27,MATCH(G51,$X$3:$X$27,0),1),"")</f>
        <v/>
      </c>
      <c r="H52" s="10" t="str">
        <f>IFERROR(INDEX($W$3:$W$27,MATCH(H51,$X$3:$X$27,0),1),"")</f>
        <v/>
      </c>
      <c r="I52" s="10" t="str">
        <f>IFERROR(INDEX($W$3:$W$27,MATCH(I51,$X$3:$X$27,0),1),"")</f>
        <v/>
      </c>
      <c r="J52" s="10" t="str">
        <f>IFERROR(INDEX($W$3:$W$27,MATCH(J51,$X$3:$X$27,0),1),"")</f>
        <v/>
      </c>
    </row>
    <row r="53" spans="2:10" x14ac:dyDescent="0.2">
      <c r="B53" s="8" t="s">
        <v>382</v>
      </c>
      <c r="C53" s="8" t="s">
        <v>229</v>
      </c>
      <c r="D53" s="5">
        <f>INDEX($Z$3:$Z$27,MATCH(E53,$X$3:$X$27,0),1)</f>
        <v>0.85</v>
      </c>
      <c r="E53" s="7" t="str" cm="1">
        <f t="array" ref="E53">INDEX($X$3:$X$27,SMALL($F54:$J54,1),1)</f>
        <v>中堅中小企業</v>
      </c>
      <c r="F53" s="15" t="s">
        <v>374</v>
      </c>
      <c r="G53" s="8"/>
      <c r="H53" s="8"/>
      <c r="I53" s="8"/>
      <c r="J53" s="8"/>
    </row>
    <row r="54" spans="2:10" x14ac:dyDescent="0.2">
      <c r="B54" s="10"/>
      <c r="C54" s="10"/>
      <c r="D54" s="10"/>
      <c r="E54" s="10"/>
      <c r="F54" s="10">
        <f>IFERROR(INDEX($W$3:$W$27,MATCH(F53,$Y$3:$Y$27,0),1),"")</f>
        <v>23</v>
      </c>
      <c r="G54" s="10" t="str">
        <f>IFERROR(INDEX($W$3:$W$27,MATCH(G53,$X$3:$X$27,0),1),"")</f>
        <v/>
      </c>
      <c r="H54" s="10" t="str">
        <f>IFERROR(INDEX($W$3:$W$27,MATCH(H53,$X$3:$X$27,0),1),"")</f>
        <v/>
      </c>
      <c r="I54" s="10" t="str">
        <f>IFERROR(INDEX($W$3:$W$27,MATCH(I53,$X$3:$X$27,0),1),"")</f>
        <v/>
      </c>
      <c r="J54" s="10" t="str">
        <f>IFERROR(INDEX($W$3:$W$27,MATCH(J53,$X$3:$X$27,0),1),"")</f>
        <v/>
      </c>
    </row>
    <row r="55" spans="2:10" x14ac:dyDescent="0.2">
      <c r="B55" s="8" t="s">
        <v>383</v>
      </c>
      <c r="C55" s="8" t="s">
        <v>229</v>
      </c>
      <c r="D55" s="5">
        <f>INDEX($Z$3:$Z$27,MATCH(E55,$X$3:$X$27,0),1)</f>
        <v>1</v>
      </c>
      <c r="E55" s="7" t="str" cm="1">
        <f t="array" ref="E55">INDEX($X$3:$X$27,SMALL($F56:$J56,1),1)</f>
        <v>一般企業</v>
      </c>
      <c r="F55" s="15" t="s">
        <v>377</v>
      </c>
      <c r="G55" s="8"/>
      <c r="H55" s="8"/>
      <c r="I55" s="8"/>
      <c r="J55" s="8"/>
    </row>
    <row r="56" spans="2:10" x14ac:dyDescent="0.2">
      <c r="B56" s="10"/>
      <c r="C56" s="10"/>
      <c r="D56" s="10"/>
      <c r="E56" s="10"/>
      <c r="F56" s="10">
        <f>IFERROR(INDEX($W$3:$W$27,MATCH(F55,$Y$3:$Y$27,0),1),"")</f>
        <v>25</v>
      </c>
      <c r="G56" s="10" t="str">
        <f>IFERROR(INDEX($W$3:$W$27,MATCH(G55,$X$3:$X$27,0),1),"")</f>
        <v/>
      </c>
      <c r="H56" s="10" t="str">
        <f>IFERROR(INDEX($W$3:$W$27,MATCH(H55,$X$3:$X$27,0),1),"")</f>
        <v/>
      </c>
      <c r="I56" s="10" t="str">
        <f>IFERROR(INDEX($W$3:$W$27,MATCH(I55,$X$3:$X$27,0),1),"")</f>
        <v/>
      </c>
      <c r="J56" s="10" t="str">
        <f>IFERROR(INDEX($W$3:$W$27,MATCH(J55,$X$3:$X$27,0),1),"")</f>
        <v/>
      </c>
    </row>
    <row r="58" spans="2:10" x14ac:dyDescent="0.2">
      <c r="B58" s="16" t="s">
        <v>125</v>
      </c>
      <c r="C58" s="16"/>
      <c r="D58" s="17"/>
      <c r="E58" s="17"/>
      <c r="F58" s="17"/>
      <c r="G58" s="17"/>
      <c r="H58" s="17"/>
      <c r="I58" s="17"/>
      <c r="J58" s="17"/>
    </row>
  </sheetData>
  <phoneticPr fontId="4"/>
  <pageMargins left="0.39370078740157483" right="0.39370078740157483" top="0.78740157480314965" bottom="0.39370078740157483" header="0.19685039370078741" footer="0"/>
  <pageSetup paperSize="9" scale="53" orientation="portrait" verticalDpi="0" r:id="rId1"/>
  <headerFooter alignWithMargins="0">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141487-7ca0-41d8-9ad3-707248bb7479" xsi:nil="true"/>
    <lcf76f155ced4ddcb4097134ff3c332f xmlns="aafb563c-4a32-4fb2-8d80-5c55eaa0131b">
      <Terms xmlns="http://schemas.microsoft.com/office/infopath/2007/PartnerControls"/>
    </lcf76f155ced4ddcb4097134ff3c332f>
    <_x7a1f__x8b70_ xmlns="aafb563c-4a32-4fb2-8d80-5c55eaa0131b">
      <Url xsi:nil="true"/>
      <Description xsi:nil="true"/>
    </_x7a1f__x8b70_>
    <_dlc_DocId xmlns="a9141487-7ca0-41d8-9ad3-707248bb7479">QQF5R4DK36PC-276281283-4048242</_dlc_DocId>
    <_dlc_DocIdUrl xmlns="a9141487-7ca0-41d8-9ad3-707248bb7479">
      <Url>https://mitsui365.sharepoint.com/sites/04620/_layouts/15/DocIdRedir.aspx?ID=QQF5R4DK36PC-276281283-4048242</Url>
      <Description>QQF5R4DK36PC-276281283-4048242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0C1925AE36E83342AD9CD23CBC7A5080" ma:contentTypeVersion="14" ma:contentTypeDescription="新しいドキュメントを作成します。" ma:contentTypeScope="" ma:versionID="8fb9b6f9d5179aed3a3b3f3798062f7f">
  <xsd:schema xmlns:xsd="http://www.w3.org/2001/XMLSchema" xmlns:xs="http://www.w3.org/2001/XMLSchema" xmlns:p="http://schemas.microsoft.com/office/2006/metadata/properties" xmlns:ns2="aafb563c-4a32-4fb2-8d80-5c55eaa0131b" xmlns:ns3="a9141487-7ca0-41d8-9ad3-707248bb7479" targetNamespace="http://schemas.microsoft.com/office/2006/metadata/properties" ma:root="true" ma:fieldsID="d0a5d788ea6b2e44a8c241fbdfa45412" ns2:_="" ns3:_="">
    <xsd:import namespace="aafb563c-4a32-4fb2-8d80-5c55eaa0131b"/>
    <xsd:import namespace="a9141487-7ca0-41d8-9ad3-707248bb74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_x7a1f__x8b7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b563c-4a32-4fb2-8d80-5c55eaa013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x7a1f__x8b70_" ma:index="21" nillable="true" ma:displayName="稟議" ma:internalName="_x7a1f__x8b70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141487-7ca0-41d8-9ad3-707248bb747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7b14cc3-e0b4-4998-8b31-8fb84f7c1427}" ma:internalName="TaxCatchAll" ma:showField="CatchAllData" ma:web="a9141487-7ca0-41d8-9ad3-707248bb7479">
      <xsd:complexType>
        <xsd:complexContent>
          <xsd:extension base="dms:MultiChoiceLookup">
            <xsd:sequence>
              <xsd:element name="Value" type="dms:Lookup" maxOccurs="unbounded" minOccurs="0" nillable="true"/>
            </xsd:sequence>
          </xsd:extension>
        </xsd:complexContent>
      </xsd:complexType>
    </xsd:element>
    <xsd:element name="_dlc_DocId" ma:index="2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5F989F-FE73-4A18-A21C-41B4309A0491}">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a9141487-7ca0-41d8-9ad3-707248bb7479"/>
    <ds:schemaRef ds:uri="aafb563c-4a32-4fb2-8d80-5c55eaa0131b"/>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4B3103D1-B323-41BE-A04C-6A9BA18E295D}">
  <ds:schemaRefs>
    <ds:schemaRef ds:uri="http://schemas.microsoft.com/sharepoint/events"/>
  </ds:schemaRefs>
</ds:datastoreItem>
</file>

<file path=customXml/itemProps3.xml><?xml version="1.0" encoding="utf-8"?>
<ds:datastoreItem xmlns:ds="http://schemas.openxmlformats.org/officeDocument/2006/customXml" ds:itemID="{9B658A32-3F9C-4678-B592-F0502CC4A5C7}">
  <ds:schemaRefs>
    <ds:schemaRef ds:uri="http://schemas.microsoft.com/sharepoint/v3/contenttype/forms"/>
  </ds:schemaRefs>
</ds:datastoreItem>
</file>

<file path=customXml/itemProps4.xml><?xml version="1.0" encoding="utf-8"?>
<ds:datastoreItem xmlns:ds="http://schemas.openxmlformats.org/officeDocument/2006/customXml" ds:itemID="{2EA64124-F82B-410E-BAB5-E31DBF99C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b563c-4a32-4fb2-8d80-5c55eaa0131b"/>
    <ds:schemaRef ds:uri="a9141487-7ca0-41d8-9ad3-707248bb74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RA表（オンバラ）</vt:lpstr>
      <vt:lpstr>RA表（オフバラ）</vt:lpstr>
      <vt:lpstr>明細（オンバラ）</vt:lpstr>
      <vt:lpstr>明細（オフバラ）</vt:lpstr>
      <vt:lpstr>入力シート</vt:lpstr>
      <vt:lpstr>財務諸表</vt:lpstr>
      <vt:lpstr>関数用</vt:lpstr>
      <vt:lpstr>科目対照表</vt:lpstr>
      <vt:lpstr>金融機関格付</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Kaneko,TomoeTKZLP</dc:creator>
  <cp:keywords/>
  <dc:description/>
  <cp:lastModifiedBy>石川実学</cp:lastModifiedBy>
  <cp:revision/>
  <cp:lastPrinted>2026-01-15T01:43:39Z</cp:lastPrinted>
  <dcterms:created xsi:type="dcterms:W3CDTF">2025-09-22T09:35:03Z</dcterms:created>
  <dcterms:modified xsi:type="dcterms:W3CDTF">2026-08-27T05:08:47Z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0x0101000C1925AE36E83342AD9CD23CBC7A5080</vt:lpwstr>
  </property>
  <property fmtid="{D5CDD505-2E9C-101B-9397-08002B2CF9AE}" pid="3" name="MediaServiceImageTags">
    <vt:lpwstr/>
  </property>
  <property fmtid="{D5CDD505-2E9C-101B-9397-08002B2CF9AE}" pid="4" name="_dlc_DocIdItemGuid">
    <vt:lpwstr>0045a643-7736-4611-adc6-b645b1e1e077</vt:lpwstr>
  </property>
</Properties>
</file>